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7.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995" windowWidth="24015" windowHeight="6930"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state="hidden" r:id="rId11"/>
    <sheet name="10. CC2" sheetId="69" r:id="rId12"/>
    <sheet name="11. CRWA " sheetId="90" r:id="rId13"/>
    <sheet name="12. CRM" sheetId="64" r:id="rId14"/>
    <sheet name="13. CRME " sheetId="91" r:id="rId15"/>
    <sheet name="14. LCR" sheetId="93" r:id="rId16"/>
    <sheet name="15. CCR " sheetId="92" r:id="rId17"/>
  </sheets>
  <externalReferences>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F25" i="69" l="1"/>
  <c r="F26" i="69"/>
  <c r="F27" i="69"/>
  <c r="F28" i="69"/>
  <c r="F29" i="69"/>
  <c r="F30" i="69"/>
  <c r="F31" i="69"/>
  <c r="F24" i="69"/>
  <c r="C34" i="69"/>
  <c r="G14" i="83" l="1"/>
  <c r="F14" i="83"/>
  <c r="D14" i="83"/>
  <c r="C14" i="83"/>
  <c r="G34" i="85" l="1"/>
  <c r="F34" i="85"/>
  <c r="D34" i="85"/>
  <c r="C34" i="85"/>
  <c r="C6" i="86" l="1"/>
  <c r="C14" i="86"/>
  <c r="D6" i="86"/>
  <c r="D14" i="86" s="1"/>
  <c r="N20" i="92" l="1"/>
  <c r="N19" i="92"/>
  <c r="E19" i="92"/>
  <c r="N18" i="92"/>
  <c r="E18" i="92"/>
  <c r="N17" i="92"/>
  <c r="E17" i="92"/>
  <c r="N16" i="92"/>
  <c r="E16" i="92"/>
  <c r="N15" i="92"/>
  <c r="E15" i="92"/>
  <c r="E14" i="92" s="1"/>
  <c r="C14" i="92"/>
  <c r="C21" i="92" s="1"/>
  <c r="N13" i="92"/>
  <c r="N12" i="92"/>
  <c r="E12" i="92"/>
  <c r="N11" i="92"/>
  <c r="E11" i="92"/>
  <c r="N10" i="92"/>
  <c r="E10" i="92"/>
  <c r="N9" i="92"/>
  <c r="E9" i="92"/>
  <c r="N8" i="92"/>
  <c r="E8" i="92"/>
  <c r="E7" i="92" s="1"/>
  <c r="C7" i="92"/>
  <c r="N14" i="92" l="1"/>
  <c r="N7" i="92"/>
  <c r="E21" i="92"/>
  <c r="S21" i="90"/>
  <c r="S20" i="90"/>
  <c r="S19" i="90"/>
  <c r="S18" i="90"/>
  <c r="S17" i="90"/>
  <c r="S16" i="90"/>
  <c r="S15" i="90"/>
  <c r="S14" i="90"/>
  <c r="S13" i="90"/>
  <c r="S12" i="90"/>
  <c r="S11" i="90"/>
  <c r="S10" i="90"/>
  <c r="S9" i="90"/>
  <c r="S8" i="90"/>
  <c r="N21" i="92" l="1"/>
  <c r="C21" i="88"/>
  <c r="T21" i="64" l="1"/>
  <c r="U21" i="64"/>
  <c r="S21" i="64"/>
  <c r="C21" i="64"/>
  <c r="G22" i="91"/>
  <c r="F22" i="91"/>
  <c r="E22" i="91"/>
  <c r="D22" i="91"/>
  <c r="C22" i="91"/>
  <c r="H21" i="91"/>
  <c r="H20" i="91"/>
  <c r="H19" i="91"/>
  <c r="H18" i="91"/>
  <c r="H17" i="91"/>
  <c r="H16" i="91"/>
  <c r="H15" i="91"/>
  <c r="H14" i="91"/>
  <c r="H13" i="91"/>
  <c r="H12" i="91"/>
  <c r="H11" i="91"/>
  <c r="H10" i="91"/>
  <c r="H9" i="91"/>
  <c r="H8" i="91"/>
  <c r="H22" i="91" s="1"/>
  <c r="K22" i="90" l="1"/>
  <c r="L22" i="90"/>
  <c r="M22" i="90"/>
  <c r="N22" i="90"/>
  <c r="O22" i="90"/>
  <c r="P22" i="90"/>
  <c r="Q22" i="90"/>
  <c r="R22" i="90"/>
  <c r="S22" i="90"/>
  <c r="D21" i="88" l="1"/>
  <c r="E21" i="88"/>
  <c r="C22" i="90" l="1"/>
  <c r="C12" i="89"/>
  <c r="C6" i="89"/>
  <c r="D20" i="83" l="1"/>
  <c r="D22" i="90" l="1"/>
  <c r="E22" i="90"/>
  <c r="F22" i="90"/>
  <c r="G22" i="90"/>
  <c r="H22" i="90"/>
  <c r="I22" i="90"/>
  <c r="J22" i="90"/>
  <c r="C28" i="89"/>
  <c r="C31" i="89"/>
  <c r="C30" i="89" s="1"/>
  <c r="C35" i="89"/>
  <c r="C43" i="89"/>
  <c r="C47" i="89"/>
  <c r="E8" i="85"/>
  <c r="H8" i="85"/>
  <c r="C9" i="85"/>
  <c r="C22" i="85" s="1"/>
  <c r="D9" i="85"/>
  <c r="D22" i="85" s="1"/>
  <c r="F9" i="85"/>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F22" i="85"/>
  <c r="E24" i="85"/>
  <c r="H24" i="85"/>
  <c r="E25" i="85"/>
  <c r="H25" i="85"/>
  <c r="E26" i="85"/>
  <c r="H26" i="85"/>
  <c r="E27" i="85"/>
  <c r="H27" i="85"/>
  <c r="E28" i="85"/>
  <c r="H28" i="85"/>
  <c r="E29" i="85"/>
  <c r="H29" i="85"/>
  <c r="C30" i="85"/>
  <c r="E30" i="85" s="1"/>
  <c r="D30" i="85"/>
  <c r="F30" i="85"/>
  <c r="G30" i="85"/>
  <c r="E34"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C41" i="89" l="1"/>
  <c r="E53" i="85"/>
  <c r="H34" i="85"/>
  <c r="H9" i="85"/>
  <c r="F31" i="85"/>
  <c r="G54" i="85"/>
  <c r="E61" i="85"/>
  <c r="H53" i="85"/>
  <c r="F45" i="85"/>
  <c r="F54" i="85" s="1"/>
  <c r="H61" i="85"/>
  <c r="G31" i="85"/>
  <c r="C8" i="73"/>
  <c r="C13" i="73" s="1"/>
  <c r="E22" i="85"/>
  <c r="C31" i="85"/>
  <c r="H30" i="85"/>
  <c r="D31" i="85"/>
  <c r="C52" i="89"/>
  <c r="C45" i="85"/>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20" i="83"/>
  <c r="F20" i="83"/>
  <c r="C20" i="83"/>
  <c r="E20" i="83" s="1"/>
  <c r="H13" i="83"/>
  <c r="E13" i="83"/>
  <c r="H12" i="83"/>
  <c r="E12" i="83"/>
  <c r="H11" i="83"/>
  <c r="E11" i="83"/>
  <c r="H10" i="83"/>
  <c r="E10" i="83"/>
  <c r="H9" i="83"/>
  <c r="E9" i="83"/>
  <c r="H8" i="83"/>
  <c r="E8" i="83"/>
  <c r="H7" i="83"/>
  <c r="E7" i="83"/>
  <c r="H45" i="85" l="1"/>
  <c r="H54" i="85"/>
  <c r="H31" i="85"/>
  <c r="D56" i="85"/>
  <c r="D63" i="85" s="1"/>
  <c r="D65" i="85" s="1"/>
  <c r="D67" i="85" s="1"/>
  <c r="G56" i="85"/>
  <c r="G63" i="85" s="1"/>
  <c r="G65" i="85" s="1"/>
  <c r="G67" i="85" s="1"/>
  <c r="H14" i="83"/>
  <c r="H31" i="83"/>
  <c r="H20" i="83"/>
  <c r="G41" i="83"/>
  <c r="H41" i="83" s="1"/>
  <c r="E45" i="85"/>
  <c r="C54" i="85"/>
  <c r="E14" i="83"/>
  <c r="F56" i="85"/>
  <c r="E31" i="85"/>
  <c r="E41" i="83"/>
  <c r="E31" i="83"/>
  <c r="H56" i="85" l="1"/>
  <c r="F63" i="85"/>
  <c r="H63" i="85" s="1"/>
  <c r="E54" i="85"/>
  <c r="C56" i="85"/>
  <c r="C13" i="69"/>
  <c r="C23" i="69" s="1"/>
  <c r="F65" i="85" l="1"/>
  <c r="H65" i="85" s="1"/>
  <c r="E56" i="85"/>
  <c r="C63" i="85"/>
  <c r="F67" i="85"/>
  <c r="H67" i="85" s="1"/>
  <c r="C65" i="85" l="1"/>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2" i="69" l="1"/>
</calcChain>
</file>

<file path=xl/sharedStrings.xml><?xml version="1.0" encoding="utf-8"?>
<sst xmlns="http://schemas.openxmlformats.org/spreadsheetml/2006/main" count="710" uniqueCount="487">
  <si>
    <t>a</t>
  </si>
  <si>
    <t>b</t>
  </si>
  <si>
    <t>c</t>
  </si>
  <si>
    <t>d</t>
  </si>
  <si>
    <t>e</t>
  </si>
  <si>
    <t>T</t>
  </si>
  <si>
    <t>T-1</t>
  </si>
  <si>
    <t>T-2</t>
  </si>
  <si>
    <t>T-3</t>
  </si>
  <si>
    <t>T-4</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</si>
  <si>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</si>
  <si>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</si>
  <si>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</si>
  <si>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</si>
  <si>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</si>
  <si>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</si>
  <si>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</si>
  <si>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</si>
  <si>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</si>
  <si>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</si>
  <si>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</si>
  <si>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</si>
  <si>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</si>
  <si>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</si>
  <si>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</si>
  <si>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</si>
  <si>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</si>
  <si>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</si>
  <si>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</si>
  <si>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</si>
  <si>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</si>
  <si>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</si>
  <si>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</si>
  <si>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</si>
  <si>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</si>
  <si>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</si>
  <si>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</si>
  <si>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</si>
  <si>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</si>
  <si>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</si>
  <si>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</si>
  <si>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</si>
  <si>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</si>
  <si>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</si>
  <si>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</si>
  <si>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</si>
  <si>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</si>
  <si>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</si>
  <si>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</si>
  <si>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</si>
  <si>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</si>
  <si>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</si>
  <si>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</si>
  <si>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</si>
  <si>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</si>
  <si>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</si>
  <si>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</si>
  <si>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</si>
  <si>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</si>
  <si>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</si>
  <si>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</si>
  <si>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</si>
  <si>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</si>
  <si>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</si>
  <si>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</si>
  <si>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</si>
  <si>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</si>
  <si>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</si>
  <si>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</si>
  <si>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</si>
  <si>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</si>
  <si>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</si>
  <si>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</si>
  <si>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</si>
  <si>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</si>
  <si>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</si>
  <si>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</si>
  <si>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</si>
  <si>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</si>
  <si>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</si>
  <si>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</si>
  <si>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</si>
  <si>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</si>
  <si>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</si>
  <si>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</si>
  <si>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</si>
  <si>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</si>
  <si>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</si>
  <si>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</si>
  <si>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</si>
  <si>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</si>
  <si>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</si>
  <si>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other adjustments</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</si>
  <si>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</si>
  <si>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</si>
  <si>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</si>
  <si>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</si>
  <si>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</si>
  <si>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</si>
  <si>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</si>
  <si>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</si>
  <si>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</si>
  <si>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</si>
  <si>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</si>
  <si>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</si>
  <si>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</si>
  <si>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</si>
  <si>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</si>
  <si>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</si>
  <si>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</si>
  <si>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</si>
  <si>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</si>
  <si>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</si>
  <si>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</si>
  <si>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</si>
  <si>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</si>
  <si>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</si>
  <si>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</si>
  <si>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</si>
  <si>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</si>
  <si>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</si>
  <si>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</si>
  <si>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</si>
  <si>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</si>
  <si>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</si>
  <si>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</si>
  <si>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</si>
  <si>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</si>
  <si>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</si>
  <si>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</si>
  <si>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</si>
  <si>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</si>
  <si>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</si>
  <si>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</si>
  <si>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</si>
  <si>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</si>
  <si>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</si>
  <si>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</si>
  <si>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</si>
  <si>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</si>
  <si>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</si>
  <si>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</si>
  <si>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Total regulatory capital ratio ( ≥ 9.6 %)</t>
  </si>
  <si>
    <t>Common equity Tier 1 ratio ( ≥ 6.4 %)</t>
  </si>
  <si>
    <t>Based on Basel III framework</t>
  </si>
  <si>
    <t>Capital ratios as a percentage of RWA</t>
  </si>
  <si>
    <t>Risk-weighted assets (amounts, GEL)</t>
  </si>
  <si>
    <t>Total regulatory capital</t>
  </si>
  <si>
    <t>Tier 1</t>
  </si>
  <si>
    <t>Common Equity Tier 1 (CET1)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</si>
  <si>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</si>
  <si>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</si>
  <si>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</si>
  <si>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</si>
  <si>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</si>
  <si>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</si>
  <si>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</si>
  <si>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</si>
  <si>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</si>
  <si>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</si>
  <si>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</si>
  <si>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</si>
  <si>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</si>
  <si>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</si>
  <si>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</si>
  <si>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</si>
  <si>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</si>
  <si>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</si>
  <si>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</si>
  <si>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</si>
  <si>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</si>
  <si>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</si>
  <si>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</si>
  <si>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</si>
  <si>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</si>
  <si>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</si>
  <si>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</si>
  <si>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</si>
  <si>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</si>
  <si>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</si>
  <si>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</si>
  <si>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</si>
  <si>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</si>
  <si>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</si>
  <si>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</si>
  <si>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</si>
  <si>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</si>
  <si>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</si>
  <si>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</si>
  <si>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</si>
  <si>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</si>
  <si>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</si>
  <si>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</si>
  <si>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</si>
  <si>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</si>
  <si>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</si>
  <si>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</si>
  <si>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</si>
  <si>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</si>
  <si>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</si>
  <si>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</si>
  <si>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</si>
  <si>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</si>
  <si>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</si>
  <si>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</si>
  <si>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</si>
  <si>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</si>
  <si>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</si>
  <si>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</si>
  <si>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</si>
  <si>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Balance sheet items</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</si>
  <si>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</si>
  <si>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</si>
  <si>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</si>
  <si>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</si>
  <si>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</si>
  <si>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</si>
  <si>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</si>
  <si>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</si>
  <si>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</si>
  <si>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</si>
  <si>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</si>
  <si>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</si>
  <si>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</si>
  <si>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</si>
  <si>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</si>
  <si>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</si>
  <si>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</si>
  <si>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</si>
  <si>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</si>
  <si>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</si>
  <si>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</si>
  <si>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</si>
  <si>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</si>
  <si>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</si>
  <si>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</si>
  <si>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</si>
  <si>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</si>
  <si>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</si>
  <si>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</si>
  <si>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</si>
  <si>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</si>
  <si>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</si>
  <si>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</si>
  <si>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</si>
  <si>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</si>
  <si>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</si>
  <si>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</si>
  <si>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</si>
  <si>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</si>
  <si>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</si>
  <si>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</si>
  <si>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</si>
  <si>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</si>
  <si>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</si>
  <si>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</si>
  <si>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</si>
  <si>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</si>
  <si>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</si>
  <si>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</si>
  <si>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</si>
  <si>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</si>
  <si>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</si>
  <si>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</si>
  <si>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</si>
  <si>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</si>
  <si>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</si>
  <si>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</si>
  <si>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</si>
  <si>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</si>
  <si>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</si>
  <si>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</si>
  <si>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</si>
  <si>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</si>
  <si>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</si>
  <si>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</si>
  <si>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</si>
  <si>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</si>
  <si>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</si>
  <si>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Risk-weighted assets (RWA) (Based on Basel III framework)</t>
  </si>
  <si>
    <t>Risk-weighted assets (RWA) (Based on Basel I frameworks)</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</si>
  <si>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</si>
  <si>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</si>
  <si>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</si>
  <si>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</si>
  <si>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</si>
  <si>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Based on Basel I framework</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</si>
  <si>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</si>
  <si>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</si>
  <si>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</si>
  <si>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</si>
  <si>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</si>
  <si>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</si>
  <si>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</si>
  <si>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</si>
  <si>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</si>
  <si>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</si>
  <si>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</si>
  <si>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</si>
  <si>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</si>
  <si>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</si>
  <si>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</si>
  <si>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</si>
  <si>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</si>
  <si>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</si>
  <si>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</si>
  <si>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</si>
  <si>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</si>
  <si>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</si>
  <si>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</si>
  <si>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</si>
  <si>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</si>
  <si>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</si>
  <si>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</si>
  <si>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</si>
  <si>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</si>
  <si>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</si>
  <si>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</si>
  <si>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</si>
  <si>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</si>
  <si>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</si>
  <si>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</si>
  <si>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</si>
  <si>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</si>
  <si>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</si>
  <si>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</si>
  <si>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</si>
  <si>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</si>
  <si>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</si>
  <si>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</si>
  <si>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</si>
  <si>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</si>
  <si>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</si>
  <si>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</si>
  <si>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</si>
  <si>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</si>
  <si>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</si>
  <si>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</si>
  <si>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</si>
  <si>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</si>
  <si>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</si>
  <si>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</si>
  <si>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</si>
  <si>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</si>
  <si>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</si>
  <si>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</si>
  <si>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</si>
  <si>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</si>
  <si>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</si>
  <si>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</si>
  <si>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</si>
  <si>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</si>
  <si>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</si>
  <si>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</si>
  <si>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</si>
  <si>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</si>
  <si>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</si>
  <si>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</si>
  <si>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</si>
  <si>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</si>
  <si>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</si>
  <si>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</si>
  <si>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</si>
  <si>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</si>
  <si>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</si>
  <si>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</si>
  <si>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</si>
  <si>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</si>
  <si>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</si>
  <si>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</si>
  <si>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</si>
  <si>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</si>
  <si>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</si>
  <si>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</si>
  <si>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</si>
  <si>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</si>
  <si>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</si>
  <si>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</si>
  <si>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</si>
  <si>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</si>
  <si>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</si>
  <si>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</si>
  <si>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</si>
  <si>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</si>
  <si>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</si>
  <si>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</si>
  <si>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</si>
  <si>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</si>
  <si>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</si>
  <si>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</si>
  <si>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</si>
  <si>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</si>
  <si>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</si>
  <si>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</si>
  <si>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</si>
  <si>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</si>
  <si>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</si>
  <si>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</si>
  <si>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</si>
  <si>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</si>
  <si>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</si>
  <si>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</si>
  <si>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</si>
  <si>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</si>
  <si>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</si>
  <si>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</si>
  <si>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</si>
  <si>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</si>
  <si>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</si>
  <si>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</si>
  <si>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Significant changes between these two reporting periods is due to changes in NBG's methodology of calculating Risk Weighted Risk Exposures, in particular excluding Currency induced credit risk (CICR) from RWRA, which will be reflected in Pillar 2 capital buffer requirements. For the further details see the link of NBG's official press-release: 
https://www.nbg.gov.ge/index.php?m=340&amp;newsid=3248&amp;lng=eng</t>
  </si>
  <si>
    <t>Common equity Tier 1 ratio ( ≥ 7.0 %) **</t>
  </si>
  <si>
    <t>Tier 1 ratio ( ≥ 8.5 %) **</t>
  </si>
  <si>
    <t>Total regulatory capital ratio ( ≥ 10.5 %) **</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</si>
  <si>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</si>
  <si>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</si>
  <si>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 These includes Minimum capital requirements (4.5%, 6%, 8%) and Capital Conservation Buffer (2.5%) according to article 8 of the regulation on Capital Adequacy Requirements for Commercial Banks.</t>
  </si>
  <si>
    <t>1.1</t>
  </si>
  <si>
    <t>1.2</t>
  </si>
  <si>
    <t>≥6%</t>
  </si>
  <si>
    <t>1.3</t>
  </si>
  <si>
    <t>≥8%</t>
  </si>
  <si>
    <t>2</t>
  </si>
  <si>
    <t>2.1</t>
  </si>
  <si>
    <t>≥2,5%</t>
  </si>
  <si>
    <t>2.2</t>
  </si>
  <si>
    <t>≥0%</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</si>
  <si>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</si>
  <si>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</si>
  <si>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</si>
  <si>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</si>
  <si>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</si>
  <si>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</si>
  <si>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</si>
  <si>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</si>
  <si>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</si>
  <si>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</si>
  <si>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</si>
  <si>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</si>
  <si>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</si>
  <si>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Capital Conservation Buffer</t>
  </si>
  <si>
    <t>Countercyclical Buffer</t>
  </si>
  <si>
    <t>Systemic Risk Buffer</t>
  </si>
  <si>
    <t>Pillar 2 Requirements*</t>
  </si>
  <si>
    <t>CET1</t>
  </si>
  <si>
    <t>Total regulatory Capital</t>
  </si>
  <si>
    <t>Existing Ratios/Amounts</t>
  </si>
  <si>
    <t>https://www.nbg.gov.ge/index.php?m=340&amp;newsid=3248&amp;lng=eng</t>
  </si>
  <si>
    <t>Currency induced credit risk*</t>
  </si>
  <si>
    <t xml:space="preserve">* CICR is excluded from RWA due to changes in NBG's methodology of calculating Risk Weighted Risk Exposures, in particular excluding Currency induced credit risk (CICR) from RWRA, which will be reflected in Pillar 2 capital buffer requirements. For the further details see the link of NBG's official press-release: </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</si>
  <si>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</si>
  <si>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</si>
  <si>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</si>
  <si>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</si>
  <si>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</si>
  <si>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</si>
  <si>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</si>
  <si>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</si>
  <si>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</si>
  <si>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unweighted value (daily average**)</t>
  </si>
  <si>
    <t>Total weighted values according to Basel methodology (daily average**)</t>
  </si>
  <si>
    <t>Total weighted values according to NBG's methodology* (daily average**)</t>
  </si>
  <si>
    <t>Total value according to NBG's methodology* (with limits)</t>
  </si>
  <si>
    <t>** Instead of daily average, values are given for the last day of reporting period</t>
  </si>
  <si>
    <t>≥4,5%</t>
  </si>
  <si>
    <t>კოეფიციენტი</t>
  </si>
  <si>
    <t>თანხა (ლარი)</t>
  </si>
  <si>
    <t>Irakli Gilauri</t>
  </si>
  <si>
    <t xml:space="preserve">Neil Janin </t>
  </si>
  <si>
    <t xml:space="preserve">David Morrison </t>
  </si>
  <si>
    <t>Tamaz Giorgadze</t>
  </si>
  <si>
    <t>Kim Bradley</t>
  </si>
  <si>
    <t xml:space="preserve">Alasdair Breach </t>
  </si>
  <si>
    <t>Hanna Loikkanen</t>
  </si>
  <si>
    <t>Jonathan Muir</t>
  </si>
  <si>
    <t xml:space="preserve">Kakhaber Kiknavelidze </t>
  </si>
  <si>
    <t>Levan Kulijanishvili</t>
  </si>
  <si>
    <t xml:space="preserve">Mikheil Gomarteli </t>
  </si>
  <si>
    <t>Giorgi Chiladze</t>
  </si>
  <si>
    <t>Alexander Katsman</t>
  </si>
  <si>
    <t>Ramaz Kukuladze</t>
  </si>
  <si>
    <t>David Tsiklauri</t>
  </si>
  <si>
    <t>Vasil Khodeli</t>
  </si>
  <si>
    <t>BGEO Group</t>
  </si>
  <si>
    <t>Harding Loevner Management LP</t>
  </si>
  <si>
    <t>Bank of Georgia</t>
  </si>
  <si>
    <t>www.bog.ge</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</si>
</sst>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6">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Segoe UI"/>
      <family val="2"/>
    </font>
    <font>
      <sz val="10"/>
      <color theme="1"/>
      <name val="Times New Roman"/>
      <family val="1"/>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lightGray">
        <fgColor indexed="22"/>
        <bgColor theme="1" tint="0.499984740745262"/>
      </patternFill>
    </fill>
  </fills>
  <borders count="10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s>
  <cellStyleXfs count="2096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cellStyleXfs>
  <cellXfs count="530">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7" xfId="0" applyFont="1" applyFill="1" applyBorder="1" applyAlignment="1">
      <alignment horizontal="left" vertical="center" wrapText="1" indent="1"/>
    </xf>
    <xf numFmtId="0" fontId="84" fillId="0" borderId="7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2" fillId="0" borderId="21" xfId="0" applyFont="1" applyFill="1" applyBorder="1" applyAlignment="1">
      <alignment horizontal="right" vertical="center" wrapText="1"/>
    </xf>
    <xf numFmtId="0" fontId="85" fillId="0" borderId="0" xfId="0" applyFont="1" applyFill="1"/>
    <xf numFmtId="0" fontId="2" fillId="2" borderId="21" xfId="0" applyFont="1" applyFill="1" applyBorder="1" applyAlignment="1">
      <alignment horizontal="right" vertical="center"/>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2" borderId="24" xfId="0" applyFont="1" applyFill="1" applyBorder="1" applyAlignment="1">
      <alignment horizontal="right" vertical="center"/>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7" xfId="0" applyFont="1" applyFill="1" applyBorder="1" applyAlignment="1">
      <alignment horizontal="center" vertical="center" wrapText="1"/>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84" fillId="0" borderId="3" xfId="0" applyFont="1" applyFill="1" applyBorder="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65" fillId="0" borderId="3" xfId="0" applyFont="1" applyFill="1" applyBorder="1" applyAlignment="1">
      <alignment horizontal="center"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6" fillId="0" borderId="3" xfId="17" applyFill="1" applyBorder="1" applyAlignment="1" applyProtection="1">
      <alignment horizontal="left" vertical="center"/>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2" fillId="2" borderId="3" xfId="0" applyFont="1" applyFill="1" applyBorder="1" applyAlignment="1">
      <alignment horizontal="right" vertical="center"/>
    </xf>
    <xf numFmtId="193" fontId="2"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6" xfId="0" applyFont="1" applyFill="1" applyBorder="1" applyAlignment="1">
      <alignment horizontal="left"/>
    </xf>
    <xf numFmtId="0" fontId="100"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169" fontId="9" fillId="37" borderId="104" xfId="20" applyBorder="1"/>
    <xf numFmtId="0" fontId="95"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101" fillId="0" borderId="21" xfId="0" applyFont="1" applyFill="1" applyBorder="1" applyAlignment="1">
      <alignment horizontal="right" vertical="center" wrapText="1"/>
    </xf>
    <xf numFmtId="0" fontId="101" fillId="0" borderId="88" xfId="0" applyFont="1" applyFill="1" applyBorder="1" applyAlignment="1">
      <alignment horizontal="left" vertical="center" wrapText="1"/>
    </xf>
    <xf numFmtId="0" fontId="101" fillId="0" borderId="89" xfId="0" applyFont="1" applyFill="1" applyBorder="1" applyAlignment="1">
      <alignment horizontal="left" vertical="center" wrapText="1"/>
    </xf>
    <xf numFmtId="9" fontId="4" fillId="36" borderId="88" xfId="20962" applyFont="1" applyFill="1" applyBorder="1" applyAlignment="1">
      <alignment horizontal="left" vertical="center" wrapText="1"/>
    </xf>
    <xf numFmtId="0" fontId="4" fillId="0" borderId="21" xfId="0" applyFont="1" applyFill="1" applyBorder="1" applyAlignment="1">
      <alignment horizontal="left" vertical="center" wrapText="1"/>
    </xf>
    <xf numFmtId="9" fontId="101" fillId="0" borderId="88" xfId="20962" applyFont="1" applyFill="1" applyBorder="1" applyAlignment="1">
      <alignment horizontal="left" vertical="center" wrapText="1"/>
    </xf>
    <xf numFmtId="0" fontId="4" fillId="0" borderId="89"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9" fontId="103" fillId="0" borderId="25" xfId="20962" applyFont="1" applyFill="1" applyBorder="1" applyAlignment="1" applyProtection="1">
      <alignment horizontal="left" vertical="center"/>
    </xf>
    <xf numFmtId="37" fontId="97" fillId="0" borderId="26" xfId="1" applyNumberFormat="1" applyFont="1" applyFill="1" applyBorder="1" applyAlignment="1" applyProtection="1">
      <alignment horizontal="left" vertical="center"/>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0" fontId="84" fillId="0" borderId="88" xfId="0" applyFont="1" applyFill="1" applyBorder="1" applyAlignment="1">
      <alignment vertical="center" wrapText="1"/>
    </xf>
    <xf numFmtId="3" fontId="105" fillId="36" borderId="88" xfId="0" applyNumberFormat="1" applyFont="1" applyFill="1" applyBorder="1" applyAlignment="1">
      <alignment vertical="center" wrapText="1"/>
    </xf>
    <xf numFmtId="3" fontId="105" fillId="36" borderId="89" xfId="0" applyNumberFormat="1" applyFont="1" applyFill="1" applyBorder="1" applyAlignment="1">
      <alignment vertical="center" wrapText="1"/>
    </xf>
    <xf numFmtId="3" fontId="105" fillId="0" borderId="88" xfId="0" applyNumberFormat="1" applyFont="1" applyBorder="1" applyAlignment="1">
      <alignment vertical="center" wrapText="1"/>
    </xf>
    <xf numFmtId="3" fontId="105" fillId="0" borderId="89" xfId="0" applyNumberFormat="1" applyFont="1" applyBorder="1" applyAlignment="1">
      <alignment vertical="center" wrapText="1"/>
    </xf>
    <xf numFmtId="3" fontId="105" fillId="0" borderId="88" xfId="0" applyNumberFormat="1" applyFont="1" applyFill="1" applyBorder="1" applyAlignment="1">
      <alignment vertical="center" wrapText="1"/>
    </xf>
    <xf numFmtId="3" fontId="105" fillId="36" borderId="25" xfId="0" applyNumberFormat="1" applyFont="1" applyFill="1" applyBorder="1" applyAlignment="1">
      <alignment vertical="center" wrapText="1"/>
    </xf>
    <xf numFmtId="3" fontId="105" fillId="36" borderId="26" xfId="0" applyNumberFormat="1" applyFont="1" applyFill="1" applyBorder="1" applyAlignment="1">
      <alignment vertical="center" wrapText="1"/>
    </xf>
    <xf numFmtId="0" fontId="104" fillId="0" borderId="19" xfId="0" applyFont="1" applyBorder="1" applyAlignment="1">
      <alignment horizontal="center" vertical="center" wrapText="1"/>
    </xf>
    <xf numFmtId="0" fontId="104" fillId="0" borderId="20" xfId="0" applyFont="1" applyBorder="1" applyAlignment="1">
      <alignment horizontal="center" vertical="center" wrapText="1"/>
    </xf>
    <xf numFmtId="169" fontId="9" fillId="77" borderId="0" xfId="20" applyFill="1" applyBorder="1"/>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10" fontId="45" fillId="0" borderId="3" xfId="20962" applyNumberFormat="1" applyFont="1" applyFill="1" applyBorder="1" applyAlignment="1" applyProtection="1">
      <alignment horizontal="right" vertical="center" wrapText="1"/>
      <protection locked="0"/>
    </xf>
    <xf numFmtId="10" fontId="84" fillId="0" borderId="3" xfId="20962" applyNumberFormat="1" applyFont="1" applyFill="1" applyBorder="1" applyAlignment="1" applyProtection="1">
      <alignment vertical="center" wrapText="1"/>
      <protection locked="0"/>
    </xf>
    <xf numFmtId="10" fontId="84" fillId="0" borderId="22" xfId="20962" applyNumberFormat="1" applyFont="1" applyFill="1" applyBorder="1" applyAlignment="1" applyProtection="1">
      <alignment vertical="center" wrapText="1"/>
      <protection locked="0"/>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45" fillId="0" borderId="3" xfId="20962" applyNumberFormat="1" applyFont="1" applyFill="1" applyBorder="1" applyAlignment="1" applyProtection="1">
      <alignment vertical="center" wrapText="1"/>
      <protection locked="0"/>
    </xf>
    <xf numFmtId="10" fontId="2" fillId="0" borderId="3" xfId="20962" applyNumberFormat="1" applyFont="1" applyBorder="1" applyAlignment="1" applyProtection="1">
      <alignment vertical="center" wrapText="1"/>
      <protection locked="0"/>
    </xf>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10" fontId="2" fillId="2" borderId="25" xfId="20962" applyNumberFormat="1" applyFont="1" applyFill="1" applyBorder="1" applyAlignment="1" applyProtection="1">
      <alignment vertical="center"/>
      <protection locked="0"/>
    </xf>
    <xf numFmtId="10" fontId="87" fillId="2" borderId="25" xfId="20962" applyNumberFormat="1" applyFont="1" applyFill="1" applyBorder="1" applyAlignment="1" applyProtection="1">
      <alignment vertical="center"/>
      <protection locked="0"/>
    </xf>
    <xf numFmtId="10" fontId="87" fillId="2" borderId="26" xfId="20962" applyNumberFormat="1" applyFont="1" applyFill="1" applyBorder="1" applyAlignment="1" applyProtection="1">
      <alignment vertical="center"/>
      <protection locked="0"/>
    </xf>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94" xfId="7" applyNumberFormat="1" applyFont="1" applyFill="1" applyBorder="1" applyAlignment="1">
      <alignment vertical="center"/>
    </xf>
    <xf numFmtId="164" fontId="3" fillId="0" borderId="89"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8" xfId="7" applyNumberFormat="1" applyFont="1" applyFill="1" applyBorder="1" applyAlignment="1">
      <alignment vertical="center"/>
    </xf>
    <xf numFmtId="164" fontId="3" fillId="0" borderId="99" xfId="7" applyNumberFormat="1" applyFont="1" applyFill="1" applyBorder="1" applyAlignment="1">
      <alignment vertical="center"/>
    </xf>
    <xf numFmtId="9" fontId="3" fillId="0" borderId="102" xfId="20962" applyFont="1" applyFill="1" applyBorder="1" applyAlignment="1">
      <alignment vertical="center"/>
    </xf>
    <xf numFmtId="9" fontId="3" fillId="0" borderId="103" xfId="20962" applyFont="1" applyFill="1" applyBorder="1" applyAlignment="1">
      <alignment vertical="center"/>
    </xf>
    <xf numFmtId="10" fontId="2" fillId="0" borderId="3" xfId="20962" applyNumberFormat="1" applyFont="1" applyFill="1" applyBorder="1" applyAlignment="1" applyProtection="1">
      <alignment horizontal="center" vertical="center" wrapText="1"/>
      <protection locked="0"/>
    </xf>
    <xf numFmtId="10" fontId="84" fillId="0" borderId="23" xfId="20962" applyNumberFormat="1" applyFont="1" applyBorder="1" applyAlignment="1"/>
    <xf numFmtId="14" fontId="2" fillId="0" borderId="0" xfId="0" applyNumberFormat="1" applyFont="1"/>
    <xf numFmtId="164" fontId="2" fillId="0" borderId="3"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36" borderId="22"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3" borderId="3" xfId="7" applyNumberFormat="1" applyFont="1" applyFill="1" applyBorder="1" applyAlignment="1" applyProtection="1">
      <alignment horizontal="right"/>
      <protection locked="0"/>
    </xf>
    <xf numFmtId="164" fontId="2" fillId="3" borderId="3" xfId="7" applyNumberFormat="1" applyFont="1" applyFill="1" applyBorder="1" applyAlignment="1" applyProtection="1">
      <alignment horizontal="right"/>
    </xf>
    <xf numFmtId="164" fontId="2" fillId="3" borderId="22" xfId="7" applyNumberFormat="1" applyFont="1" applyFill="1" applyBorder="1" applyAlignment="1" applyProtection="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2" fillId="0" borderId="3" xfId="7" applyNumberFormat="1" applyFont="1" applyFill="1" applyBorder="1" applyAlignment="1" applyProtection="1">
      <alignment horizontal="right" vertical="center"/>
      <protection locked="0"/>
    </xf>
    <xf numFmtId="164" fontId="2" fillId="36" borderId="25" xfId="7" applyNumberFormat="1" applyFont="1" applyFill="1" applyBorder="1" applyAlignment="1">
      <alignment horizontal="right"/>
    </xf>
    <xf numFmtId="164" fontId="2" fillId="36" borderId="25" xfId="7" applyNumberFormat="1" applyFont="1" applyFill="1" applyBorder="1" applyAlignment="1" applyProtection="1">
      <alignment horizontal="right"/>
    </xf>
    <xf numFmtId="164" fontId="2" fillId="36" borderId="26" xfId="7" applyNumberFormat="1" applyFont="1" applyFill="1" applyBorder="1" applyAlignment="1" applyProtection="1">
      <alignment horizontal="right"/>
    </xf>
    <xf numFmtId="164" fontId="85" fillId="0" borderId="0" xfId="7" applyNumberFormat="1" applyFont="1" applyBorder="1" applyAlignment="1">
      <alignment horizontal="center"/>
    </xf>
    <xf numFmtId="164" fontId="85" fillId="0" borderId="0" xfId="0" applyNumberFormat="1" applyFont="1"/>
    <xf numFmtId="0" fontId="94" fillId="0" borderId="73" xfId="0" applyFont="1" applyBorder="1" applyAlignment="1">
      <alignment horizontal="left" wrapText="1"/>
    </xf>
    <xf numFmtId="0" fontId="94"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0" fontId="4" fillId="36" borderId="77"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90" xfId="0" applyFont="1" applyFill="1" applyBorder="1" applyAlignment="1">
      <alignment horizontal="center" vertical="center" wrapText="1"/>
    </xf>
    <xf numFmtId="0" fontId="4" fillId="36" borderId="10" xfId="0" applyFont="1" applyFill="1" applyBorder="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9" xfId="13" applyFont="1" applyFill="1" applyBorder="1" applyAlignment="1" applyProtection="1">
      <alignment horizontal="center" vertical="center" wrapText="1"/>
      <protection locked="0"/>
    </xf>
    <xf numFmtId="0" fontId="99"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cellXfs>
  <cellStyles count="20964">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abSelected="1" zoomScaleNormal="100" workbookViewId="0"/>
  </sheetViews>
  <sheetFormatPr defaultColWidth="9.140625" defaultRowHeight="14.25"/>
  <cols>
    <col min="1" max="1" width="10.28515625" style="4" customWidth="1"/>
    <col min="2" max="2" width="134.7109375" style="5" bestFit="1" customWidth="1"/>
    <col min="3" max="3" width="39.42578125" style="5" customWidth="1"/>
    <col min="4" max="6" width="9.140625" style="5"/>
    <col min="7" max="7" width="25" style="5" customWidth="1"/>
    <col min="8" max="16384" width="9.140625" style="5"/>
  </cols>
  <sheetData>
    <row r="1" spans="1:3" ht="15">
      <c r="A1" s="202"/>
      <c r="B1" s="250" t="s">
        <v>360</v>
      </c>
      <c r="C1" s="202"/>
    </row>
    <row r="2" spans="1:3">
      <c r="A2" s="251">
        <v>1</v>
      </c>
      <c r="B2" s="421" t="s">
        <v>361</v>
      </c>
      <c r="C2" s="107" t="s">
        <v>485</v>
      </c>
    </row>
    <row r="3" spans="1:3">
      <c r="A3" s="251">
        <v>2</v>
      </c>
      <c r="B3" s="422" t="s">
        <v>357</v>
      </c>
      <c r="C3" s="107" t="s">
        <v>467</v>
      </c>
    </row>
    <row r="4" spans="1:3">
      <c r="A4" s="251">
        <v>3</v>
      </c>
      <c r="B4" s="423" t="s">
        <v>362</v>
      </c>
      <c r="C4" s="107" t="s">
        <v>475</v>
      </c>
    </row>
    <row r="5" spans="1:3">
      <c r="A5" s="252">
        <v>4</v>
      </c>
      <c r="B5" s="424" t="s">
        <v>358</v>
      </c>
      <c r="C5" s="107" t="s">
        <v>486</v>
      </c>
    </row>
    <row r="6" spans="1:3" s="253" customFormat="1" ht="45.75" customHeight="1">
      <c r="A6" s="475" t="s">
        <v>451</v>
      </c>
      <c r="B6" s="476"/>
      <c r="C6" s="476"/>
    </row>
    <row r="7" spans="1:3" ht="15">
      <c r="A7" s="254" t="s">
        <v>34</v>
      </c>
      <c r="B7" s="250" t="s">
        <v>359</v>
      </c>
    </row>
    <row r="8" spans="1:3">
      <c r="A8" s="202">
        <v>1</v>
      </c>
      <c r="B8" s="301" t="s">
        <v>25</v>
      </c>
    </row>
    <row r="9" spans="1:3">
      <c r="A9" s="202">
        <v>2</v>
      </c>
      <c r="B9" s="302" t="s">
        <v>26</v>
      </c>
    </row>
    <row r="10" spans="1:3">
      <c r="A10" s="202">
        <v>3</v>
      </c>
      <c r="B10" s="302" t="s">
        <v>27</v>
      </c>
    </row>
    <row r="11" spans="1:3">
      <c r="A11" s="202">
        <v>4</v>
      </c>
      <c r="B11" s="302" t="s">
        <v>28</v>
      </c>
      <c r="C11" s="113"/>
    </row>
    <row r="12" spans="1:3">
      <c r="A12" s="202">
        <v>5</v>
      </c>
      <c r="B12" s="302" t="s">
        <v>29</v>
      </c>
    </row>
    <row r="13" spans="1:3">
      <c r="A13" s="202">
        <v>6</v>
      </c>
      <c r="B13" s="303" t="s">
        <v>369</v>
      </c>
    </row>
    <row r="14" spans="1:3">
      <c r="A14" s="202">
        <v>7</v>
      </c>
      <c r="B14" s="302" t="s">
        <v>363</v>
      </c>
    </row>
    <row r="15" spans="1:3">
      <c r="A15" s="202">
        <v>8</v>
      </c>
      <c r="B15" s="302" t="s">
        <v>364</v>
      </c>
    </row>
    <row r="16" spans="1:3">
      <c r="A16" s="202">
        <v>9</v>
      </c>
      <c r="B16" s="302" t="s">
        <v>30</v>
      </c>
    </row>
    <row r="17" spans="1:2">
      <c r="A17" s="420" t="s">
        <v>450</v>
      </c>
      <c r="B17" s="419" t="s">
        <v>431</v>
      </c>
    </row>
    <row r="18" spans="1:2">
      <c r="A18" s="202">
        <v>10</v>
      </c>
      <c r="B18" s="302" t="s">
        <v>31</v>
      </c>
    </row>
    <row r="19" spans="1:2">
      <c r="A19" s="202">
        <v>11</v>
      </c>
      <c r="B19" s="303" t="s">
        <v>365</v>
      </c>
    </row>
    <row r="20" spans="1:2">
      <c r="A20" s="202">
        <v>12</v>
      </c>
      <c r="B20" s="303" t="s">
        <v>32</v>
      </c>
    </row>
    <row r="21" spans="1:2">
      <c r="A21" s="202">
        <v>13</v>
      </c>
      <c r="B21" s="304" t="s">
        <v>366</v>
      </c>
    </row>
    <row r="22" spans="1:2">
      <c r="A22" s="202">
        <v>14</v>
      </c>
      <c r="B22" s="301" t="s">
        <v>393</v>
      </c>
    </row>
    <row r="23" spans="1:2">
      <c r="A23" s="255">
        <v>15</v>
      </c>
      <c r="B23" s="303" t="s">
        <v>33</v>
      </c>
    </row>
    <row r="24" spans="1:2">
      <c r="A24" s="116"/>
      <c r="B24" s="21"/>
    </row>
    <row r="25" spans="1:2">
      <c r="A25" s="116"/>
      <c r="B25" s="21"/>
    </row>
    <row r="26" spans="1:2">
      <c r="A26" s="116"/>
      <c r="B26" s="21"/>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B6" sqref="B6"/>
    </sheetView>
  </sheetViews>
  <sheetFormatPr defaultColWidth="9.140625" defaultRowHeight="12.75"/>
  <cols>
    <col min="1" max="1" width="9.5703125" style="116" bestFit="1" customWidth="1"/>
    <col min="2" max="2" width="132.42578125" style="4" customWidth="1"/>
    <col min="3" max="3" width="18.42578125" style="4" customWidth="1"/>
    <col min="4" max="16384" width="9.140625" style="4"/>
  </cols>
  <sheetData>
    <row r="1" spans="1:3">
      <c r="A1" s="2" t="s">
        <v>35</v>
      </c>
      <c r="B1" s="3" t="s">
        <v>485</v>
      </c>
    </row>
    <row r="2" spans="1:3" s="102" customFormat="1" ht="15.75" customHeight="1">
      <c r="A2" s="102" t="s">
        <v>36</v>
      </c>
      <c r="B2" s="459">
        <v>43100</v>
      </c>
    </row>
    <row r="3" spans="1:3" s="102" customFormat="1" ht="15.75" customHeight="1"/>
    <row r="4" spans="1:3" ht="13.5" thickBot="1">
      <c r="A4" s="116" t="s">
        <v>259</v>
      </c>
      <c r="B4" s="183" t="s">
        <v>258</v>
      </c>
    </row>
    <row r="5" spans="1:3">
      <c r="A5" s="117" t="s">
        <v>11</v>
      </c>
      <c r="B5" s="118"/>
      <c r="C5" s="119" t="s">
        <v>78</v>
      </c>
    </row>
    <row r="6" spans="1:3">
      <c r="A6" s="120">
        <v>1</v>
      </c>
      <c r="B6" s="121" t="s">
        <v>257</v>
      </c>
      <c r="C6" s="122">
        <f>SUM(C7:C11)</f>
        <v>1301594843.2023945</v>
      </c>
    </row>
    <row r="7" spans="1:3">
      <c r="A7" s="120">
        <v>2</v>
      </c>
      <c r="B7" s="123" t="s">
        <v>256</v>
      </c>
      <c r="C7" s="124">
        <v>27821150.18</v>
      </c>
    </row>
    <row r="8" spans="1:3">
      <c r="A8" s="120">
        <v>3</v>
      </c>
      <c r="B8" s="125" t="s">
        <v>255</v>
      </c>
      <c r="C8" s="124">
        <v>170454977.31999999</v>
      </c>
    </row>
    <row r="9" spans="1:3">
      <c r="A9" s="120">
        <v>4</v>
      </c>
      <c r="B9" s="125" t="s">
        <v>254</v>
      </c>
      <c r="C9" s="124">
        <v>59729288</v>
      </c>
    </row>
    <row r="10" spans="1:3">
      <c r="A10" s="120">
        <v>5</v>
      </c>
      <c r="B10" s="125" t="s">
        <v>253</v>
      </c>
      <c r="C10" s="124">
        <v>0</v>
      </c>
    </row>
    <row r="11" spans="1:3">
      <c r="A11" s="120">
        <v>6</v>
      </c>
      <c r="B11" s="126" t="s">
        <v>252</v>
      </c>
      <c r="C11" s="124">
        <v>1043589427.7023945</v>
      </c>
    </row>
    <row r="12" spans="1:3" s="87" customFormat="1">
      <c r="A12" s="120">
        <v>7</v>
      </c>
      <c r="B12" s="121" t="s">
        <v>251</v>
      </c>
      <c r="C12" s="127">
        <f>SUM(C13:C27)</f>
        <v>159750012.1697605</v>
      </c>
    </row>
    <row r="13" spans="1:3" s="87" customFormat="1">
      <c r="A13" s="120">
        <v>8</v>
      </c>
      <c r="B13" s="128" t="s">
        <v>250</v>
      </c>
      <c r="C13" s="129">
        <v>59729288</v>
      </c>
    </row>
    <row r="14" spans="1:3" s="87" customFormat="1" ht="25.5">
      <c r="A14" s="120">
        <v>9</v>
      </c>
      <c r="B14" s="130" t="s">
        <v>249</v>
      </c>
      <c r="C14" s="129">
        <v>0</v>
      </c>
    </row>
    <row r="15" spans="1:3" s="87" customFormat="1">
      <c r="A15" s="120">
        <v>10</v>
      </c>
      <c r="B15" s="131" t="s">
        <v>248</v>
      </c>
      <c r="C15" s="129">
        <v>76264302.5</v>
      </c>
    </row>
    <row r="16" spans="1:3" s="87" customFormat="1">
      <c r="A16" s="120">
        <v>11</v>
      </c>
      <c r="B16" s="132" t="s">
        <v>247</v>
      </c>
      <c r="C16" s="129">
        <v>0</v>
      </c>
    </row>
    <row r="17" spans="1:3" s="87" customFormat="1">
      <c r="A17" s="120">
        <v>12</v>
      </c>
      <c r="B17" s="131" t="s">
        <v>246</v>
      </c>
      <c r="C17" s="129">
        <v>2303508.2000000002</v>
      </c>
    </row>
    <row r="18" spans="1:3" s="87" customFormat="1">
      <c r="A18" s="120">
        <v>13</v>
      </c>
      <c r="B18" s="131" t="s">
        <v>245</v>
      </c>
      <c r="C18" s="129">
        <v>0</v>
      </c>
    </row>
    <row r="19" spans="1:3" s="87" customFormat="1">
      <c r="A19" s="120">
        <v>14</v>
      </c>
      <c r="B19" s="131" t="s">
        <v>244</v>
      </c>
      <c r="C19" s="129">
        <v>0</v>
      </c>
    </row>
    <row r="20" spans="1:3" s="87" customFormat="1">
      <c r="A20" s="120">
        <v>15</v>
      </c>
      <c r="B20" s="131" t="s">
        <v>243</v>
      </c>
      <c r="C20" s="129">
        <v>0</v>
      </c>
    </row>
    <row r="21" spans="1:3" s="87" customFormat="1" ht="25.5">
      <c r="A21" s="120">
        <v>16</v>
      </c>
      <c r="B21" s="130" t="s">
        <v>242</v>
      </c>
      <c r="C21" s="129">
        <v>0</v>
      </c>
    </row>
    <row r="22" spans="1:3" s="87" customFormat="1">
      <c r="A22" s="120">
        <v>17</v>
      </c>
      <c r="B22" s="133" t="s">
        <v>241</v>
      </c>
      <c r="C22" s="129">
        <v>14251364.18</v>
      </c>
    </row>
    <row r="23" spans="1:3" s="87" customFormat="1">
      <c r="A23" s="120">
        <v>18</v>
      </c>
      <c r="B23" s="130" t="s">
        <v>240</v>
      </c>
      <c r="C23" s="129">
        <v>7201549.2897605002</v>
      </c>
    </row>
    <row r="24" spans="1:3" s="87" customFormat="1" ht="25.5">
      <c r="A24" s="120">
        <v>19</v>
      </c>
      <c r="B24" s="130" t="s">
        <v>217</v>
      </c>
      <c r="C24" s="129">
        <v>0</v>
      </c>
    </row>
    <row r="25" spans="1:3" s="87" customFormat="1">
      <c r="A25" s="120">
        <v>20</v>
      </c>
      <c r="B25" s="134" t="s">
        <v>239</v>
      </c>
      <c r="C25" s="129">
        <v>0</v>
      </c>
    </row>
    <row r="26" spans="1:3" s="87" customFormat="1">
      <c r="A26" s="120">
        <v>21</v>
      </c>
      <c r="B26" s="134" t="s">
        <v>238</v>
      </c>
      <c r="C26" s="129">
        <v>0</v>
      </c>
    </row>
    <row r="27" spans="1:3" s="87" customFormat="1">
      <c r="A27" s="120">
        <v>22</v>
      </c>
      <c r="B27" s="134" t="s">
        <v>237</v>
      </c>
      <c r="C27" s="129">
        <v>0</v>
      </c>
    </row>
    <row r="28" spans="1:3" s="87" customFormat="1">
      <c r="A28" s="120">
        <v>23</v>
      </c>
      <c r="B28" s="135" t="s">
        <v>236</v>
      </c>
      <c r="C28" s="127">
        <f>C6-C12</f>
        <v>1141844831.032634</v>
      </c>
    </row>
    <row r="29" spans="1:3" s="87" customFormat="1">
      <c r="A29" s="136"/>
      <c r="B29" s="137"/>
      <c r="C29" s="129"/>
    </row>
    <row r="30" spans="1:3" s="87" customFormat="1">
      <c r="A30" s="136">
        <v>24</v>
      </c>
      <c r="B30" s="135" t="s">
        <v>235</v>
      </c>
      <c r="C30" s="127">
        <f>C31+C34</f>
        <v>0</v>
      </c>
    </row>
    <row r="31" spans="1:3" s="87" customFormat="1">
      <c r="A31" s="136">
        <v>25</v>
      </c>
      <c r="B31" s="125" t="s">
        <v>234</v>
      </c>
      <c r="C31" s="138">
        <f>C32+C33</f>
        <v>0</v>
      </c>
    </row>
    <row r="32" spans="1:3" s="87" customFormat="1">
      <c r="A32" s="136">
        <v>26</v>
      </c>
      <c r="B32" s="139" t="s">
        <v>318</v>
      </c>
      <c r="C32" s="129"/>
    </row>
    <row r="33" spans="1:3" s="87" customFormat="1">
      <c r="A33" s="136">
        <v>27</v>
      </c>
      <c r="B33" s="139" t="s">
        <v>233</v>
      </c>
      <c r="C33" s="129"/>
    </row>
    <row r="34" spans="1:3" s="87" customFormat="1">
      <c r="A34" s="136">
        <v>28</v>
      </c>
      <c r="B34" s="125" t="s">
        <v>232</v>
      </c>
      <c r="C34" s="129"/>
    </row>
    <row r="35" spans="1:3" s="87" customFormat="1">
      <c r="A35" s="136">
        <v>29</v>
      </c>
      <c r="B35" s="135" t="s">
        <v>231</v>
      </c>
      <c r="C35" s="127">
        <f>SUM(C36:C40)</f>
        <v>0</v>
      </c>
    </row>
    <row r="36" spans="1:3" s="87" customFormat="1">
      <c r="A36" s="136">
        <v>30</v>
      </c>
      <c r="B36" s="130" t="s">
        <v>230</v>
      </c>
      <c r="C36" s="129"/>
    </row>
    <row r="37" spans="1:3" s="87" customFormat="1">
      <c r="A37" s="136">
        <v>31</v>
      </c>
      <c r="B37" s="131" t="s">
        <v>229</v>
      </c>
      <c r="C37" s="129"/>
    </row>
    <row r="38" spans="1:3" s="87" customFormat="1" ht="25.5">
      <c r="A38" s="136">
        <v>32</v>
      </c>
      <c r="B38" s="130" t="s">
        <v>228</v>
      </c>
      <c r="C38" s="129"/>
    </row>
    <row r="39" spans="1:3" s="87" customFormat="1" ht="25.5">
      <c r="A39" s="136">
        <v>33</v>
      </c>
      <c r="B39" s="130" t="s">
        <v>217</v>
      </c>
      <c r="C39" s="129"/>
    </row>
    <row r="40" spans="1:3" s="87" customFormat="1">
      <c r="A40" s="136">
        <v>34</v>
      </c>
      <c r="B40" s="134" t="s">
        <v>227</v>
      </c>
      <c r="C40" s="129"/>
    </row>
    <row r="41" spans="1:3" s="87" customFormat="1">
      <c r="A41" s="136">
        <v>35</v>
      </c>
      <c r="B41" s="135" t="s">
        <v>226</v>
      </c>
      <c r="C41" s="127">
        <f>C30-C35</f>
        <v>0</v>
      </c>
    </row>
    <row r="42" spans="1:3" s="87" customFormat="1">
      <c r="A42" s="136"/>
      <c r="B42" s="137"/>
      <c r="C42" s="129"/>
    </row>
    <row r="43" spans="1:3" s="87" customFormat="1">
      <c r="A43" s="136">
        <v>36</v>
      </c>
      <c r="B43" s="140" t="s">
        <v>225</v>
      </c>
      <c r="C43" s="127">
        <f>SUM(C44:C46)</f>
        <v>501688774.49025118</v>
      </c>
    </row>
    <row r="44" spans="1:3" s="87" customFormat="1">
      <c r="A44" s="136">
        <v>37</v>
      </c>
      <c r="B44" s="125" t="s">
        <v>224</v>
      </c>
      <c r="C44" s="129">
        <v>401791000</v>
      </c>
    </row>
    <row r="45" spans="1:3" s="87" customFormat="1">
      <c r="A45" s="136">
        <v>38</v>
      </c>
      <c r="B45" s="125" t="s">
        <v>223</v>
      </c>
      <c r="C45" s="129">
        <v>0</v>
      </c>
    </row>
    <row r="46" spans="1:3" s="87" customFormat="1">
      <c r="A46" s="136">
        <v>39</v>
      </c>
      <c r="B46" s="125" t="s">
        <v>222</v>
      </c>
      <c r="C46" s="129">
        <v>99897774.490251184</v>
      </c>
    </row>
    <row r="47" spans="1:3" s="87" customFormat="1">
      <c r="A47" s="136">
        <v>40</v>
      </c>
      <c r="B47" s="140" t="s">
        <v>221</v>
      </c>
      <c r="C47" s="127">
        <f>SUM(C48:C51)</f>
        <v>0</v>
      </c>
    </row>
    <row r="48" spans="1:3" s="87" customFormat="1">
      <c r="A48" s="136">
        <v>41</v>
      </c>
      <c r="B48" s="130" t="s">
        <v>220</v>
      </c>
      <c r="C48" s="129"/>
    </row>
    <row r="49" spans="1:3" s="87" customFormat="1">
      <c r="A49" s="136">
        <v>42</v>
      </c>
      <c r="B49" s="131" t="s">
        <v>219</v>
      </c>
      <c r="C49" s="129"/>
    </row>
    <row r="50" spans="1:3" s="87" customFormat="1">
      <c r="A50" s="136">
        <v>43</v>
      </c>
      <c r="B50" s="130" t="s">
        <v>218</v>
      </c>
      <c r="C50" s="129"/>
    </row>
    <row r="51" spans="1:3" s="87" customFormat="1" ht="25.5">
      <c r="A51" s="136">
        <v>44</v>
      </c>
      <c r="B51" s="130" t="s">
        <v>217</v>
      </c>
      <c r="C51" s="129"/>
    </row>
    <row r="52" spans="1:3" s="87" customFormat="1" ht="13.5" thickBot="1">
      <c r="A52" s="141">
        <v>45</v>
      </c>
      <c r="B52" s="142" t="s">
        <v>216</v>
      </c>
      <c r="C52" s="143">
        <f>C43-C47</f>
        <v>501688774.49025118</v>
      </c>
    </row>
    <row r="55" spans="1:3">
      <c r="B55" s="4" t="s">
        <v>12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B1" sqref="B1:B2"/>
    </sheetView>
  </sheetViews>
  <sheetFormatPr defaultColWidth="9.140625" defaultRowHeight="12.75"/>
  <cols>
    <col min="1" max="1" width="9.42578125" style="318" bestFit="1" customWidth="1"/>
    <col min="2" max="2" width="59" style="318" customWidth="1"/>
    <col min="3" max="3" width="16.7109375" style="318" bestFit="1" customWidth="1"/>
    <col min="4" max="4" width="13.28515625" style="318" bestFit="1" customWidth="1"/>
    <col min="5" max="16384" width="9.140625" style="318"/>
  </cols>
  <sheetData>
    <row r="1" spans="1:4" ht="15">
      <c r="A1" s="382" t="s">
        <v>35</v>
      </c>
      <c r="B1" s="3" t="s">
        <v>485</v>
      </c>
    </row>
    <row r="2" spans="1:4" s="284" customFormat="1" ht="15.75" customHeight="1">
      <c r="A2" s="284" t="s">
        <v>36</v>
      </c>
      <c r="B2" s="459">
        <v>43100</v>
      </c>
    </row>
    <row r="3" spans="1:4" s="284" customFormat="1" ht="15.75" customHeight="1"/>
    <row r="4" spans="1:4" ht="13.5" thickBot="1">
      <c r="A4" s="344" t="s">
        <v>430</v>
      </c>
      <c r="B4" s="398" t="s">
        <v>431</v>
      </c>
    </row>
    <row r="5" spans="1:4" s="399" customFormat="1">
      <c r="A5" s="497" t="s">
        <v>434</v>
      </c>
      <c r="B5" s="498"/>
      <c r="C5" s="383" t="s">
        <v>432</v>
      </c>
      <c r="D5" s="384" t="s">
        <v>433</v>
      </c>
    </row>
    <row r="6" spans="1:4" s="400" customFormat="1">
      <c r="A6" s="385">
        <v>1</v>
      </c>
      <c r="B6" s="386" t="s">
        <v>435</v>
      </c>
      <c r="C6" s="386"/>
      <c r="D6" s="387"/>
    </row>
    <row r="7" spans="1:4" s="400" customFormat="1">
      <c r="A7" s="388" t="s">
        <v>417</v>
      </c>
      <c r="B7" s="389" t="s">
        <v>436</v>
      </c>
      <c r="C7" s="389" t="s">
        <v>464</v>
      </c>
      <c r="D7" s="390"/>
    </row>
    <row r="8" spans="1:4" s="400" customFormat="1">
      <c r="A8" s="388" t="s">
        <v>418</v>
      </c>
      <c r="B8" s="389" t="s">
        <v>437</v>
      </c>
      <c r="C8" s="389" t="s">
        <v>419</v>
      </c>
      <c r="D8" s="390"/>
    </row>
    <row r="9" spans="1:4" s="400" customFormat="1">
      <c r="A9" s="388" t="s">
        <v>420</v>
      </c>
      <c r="B9" s="389" t="s">
        <v>438</v>
      </c>
      <c r="C9" s="389" t="s">
        <v>421</v>
      </c>
      <c r="D9" s="390"/>
    </row>
    <row r="10" spans="1:4" s="400" customFormat="1">
      <c r="A10" s="385" t="s">
        <v>422</v>
      </c>
      <c r="B10" s="386" t="s">
        <v>439</v>
      </c>
      <c r="C10" s="386"/>
      <c r="D10" s="387"/>
    </row>
    <row r="11" spans="1:4" s="401" customFormat="1">
      <c r="A11" s="391" t="s">
        <v>423</v>
      </c>
      <c r="B11" s="392" t="s">
        <v>440</v>
      </c>
      <c r="C11" s="392" t="s">
        <v>424</v>
      </c>
      <c r="D11" s="393"/>
    </row>
    <row r="12" spans="1:4" s="401" customFormat="1">
      <c r="A12" s="391" t="s">
        <v>425</v>
      </c>
      <c r="B12" s="392" t="s">
        <v>441</v>
      </c>
      <c r="C12" s="392" t="s">
        <v>426</v>
      </c>
      <c r="D12" s="393"/>
    </row>
    <row r="13" spans="1:4" s="401" customFormat="1">
      <c r="A13" s="391" t="s">
        <v>427</v>
      </c>
      <c r="B13" s="392" t="s">
        <v>442</v>
      </c>
      <c r="C13" s="392" t="s">
        <v>426</v>
      </c>
      <c r="D13" s="393"/>
    </row>
    <row r="14" spans="1:4" s="401" customFormat="1">
      <c r="A14" s="385" t="s">
        <v>428</v>
      </c>
      <c r="B14" s="386" t="s">
        <v>443</v>
      </c>
      <c r="C14" s="394"/>
      <c r="D14" s="387"/>
    </row>
    <row r="15" spans="1:4" s="401" customFormat="1">
      <c r="A15" s="391">
        <v>3.1</v>
      </c>
      <c r="B15" s="392" t="s">
        <v>452</v>
      </c>
      <c r="C15" s="392"/>
      <c r="D15" s="393"/>
    </row>
    <row r="16" spans="1:4" s="401" customFormat="1">
      <c r="A16" s="391">
        <v>3.2</v>
      </c>
      <c r="B16" s="392" t="s">
        <v>453</v>
      </c>
      <c r="C16" s="392"/>
      <c r="D16" s="393"/>
    </row>
    <row r="17" spans="1:6" s="400" customFormat="1" ht="13.5" thickBot="1">
      <c r="A17" s="391">
        <v>3.3</v>
      </c>
      <c r="B17" s="392" t="s">
        <v>454</v>
      </c>
      <c r="C17" s="392"/>
      <c r="D17" s="393"/>
    </row>
    <row r="18" spans="1:6" s="399" customFormat="1" ht="25.5">
      <c r="A18" s="499" t="s">
        <v>446</v>
      </c>
      <c r="B18" s="500"/>
      <c r="C18" s="383" t="s">
        <v>465</v>
      </c>
      <c r="D18" s="384" t="s">
        <v>466</v>
      </c>
    </row>
    <row r="19" spans="1:6" s="400" customFormat="1">
      <c r="A19" s="395">
        <v>4</v>
      </c>
      <c r="B19" s="392" t="s">
        <v>444</v>
      </c>
      <c r="C19" s="396">
        <v>0</v>
      </c>
      <c r="D19" s="397"/>
    </row>
    <row r="20" spans="1:6" s="400" customFormat="1">
      <c r="A20" s="395">
        <v>5</v>
      </c>
      <c r="B20" s="392" t="s">
        <v>148</v>
      </c>
      <c r="C20" s="396">
        <v>0</v>
      </c>
      <c r="D20" s="397"/>
    </row>
    <row r="21" spans="1:6" s="400" customFormat="1" ht="13.5" thickBot="1">
      <c r="A21" s="402" t="s">
        <v>429</v>
      </c>
      <c r="B21" s="403" t="s">
        <v>445</v>
      </c>
      <c r="C21" s="404">
        <v>0</v>
      </c>
      <c r="D21" s="405"/>
    </row>
    <row r="22" spans="1:6">
      <c r="F22" s="344"/>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Normal="100" workbookViewId="0">
      <pane xSplit="1" ySplit="5" topLeftCell="B6" activePane="bottomRight" state="frozen"/>
      <selection activeCell="B47" sqref="B47"/>
      <selection pane="topRight" activeCell="B47" sqref="B47"/>
      <selection pane="bottomLeft" activeCell="B47" sqref="B47"/>
      <selection pane="bottomRight" activeCell="B6" sqref="B6"/>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15.7109375" style="5" bestFit="1" customWidth="1"/>
    <col min="6" max="16384" width="9.140625" style="5"/>
  </cols>
  <sheetData>
    <row r="1" spans="1:6">
      <c r="A1" s="2" t="s">
        <v>35</v>
      </c>
      <c r="B1" s="3" t="s">
        <v>485</v>
      </c>
      <c r="E1" s="4"/>
      <c r="F1" s="4"/>
    </row>
    <row r="2" spans="1:6" s="102" customFormat="1" ht="15.75" customHeight="1">
      <c r="A2" s="2" t="s">
        <v>36</v>
      </c>
      <c r="B2" s="459">
        <v>43100</v>
      </c>
    </row>
    <row r="3" spans="1:6" s="102" customFormat="1" ht="15.75" customHeight="1">
      <c r="A3" s="144"/>
    </row>
    <row r="4" spans="1:6" s="102" customFormat="1" ht="15.75" customHeight="1" thickBot="1">
      <c r="A4" s="102" t="s">
        <v>91</v>
      </c>
      <c r="B4" s="275" t="s">
        <v>302</v>
      </c>
      <c r="D4" s="59" t="s">
        <v>78</v>
      </c>
    </row>
    <row r="5" spans="1:6" ht="25.5">
      <c r="A5" s="145" t="s">
        <v>11</v>
      </c>
      <c r="B5" s="307" t="s">
        <v>356</v>
      </c>
      <c r="C5" s="146" t="s">
        <v>99</v>
      </c>
      <c r="D5" s="147" t="s">
        <v>100</v>
      </c>
    </row>
    <row r="6" spans="1:6">
      <c r="A6" s="109">
        <v>1</v>
      </c>
      <c r="B6" s="148" t="s">
        <v>40</v>
      </c>
      <c r="C6" s="149">
        <v>415647916.58000004</v>
      </c>
      <c r="D6" s="150"/>
      <c r="E6" s="151"/>
    </row>
    <row r="7" spans="1:6">
      <c r="A7" s="109">
        <v>2</v>
      </c>
      <c r="B7" s="152" t="s">
        <v>41</v>
      </c>
      <c r="C7" s="153">
        <v>1050840670.4514999</v>
      </c>
      <c r="D7" s="154"/>
      <c r="E7" s="151"/>
    </row>
    <row r="8" spans="1:6">
      <c r="A8" s="109">
        <v>3</v>
      </c>
      <c r="B8" s="152" t="s">
        <v>42</v>
      </c>
      <c r="C8" s="153">
        <v>1131486936.45</v>
      </c>
      <c r="D8" s="154"/>
      <c r="E8" s="151"/>
    </row>
    <row r="9" spans="1:6">
      <c r="A9" s="109">
        <v>4</v>
      </c>
      <c r="B9" s="152" t="s">
        <v>43</v>
      </c>
      <c r="C9" s="153">
        <v>303.24</v>
      </c>
      <c r="D9" s="154"/>
      <c r="E9" s="151"/>
    </row>
    <row r="10" spans="1:6">
      <c r="A10" s="109">
        <v>5</v>
      </c>
      <c r="B10" s="152" t="s">
        <v>44</v>
      </c>
      <c r="C10" s="153">
        <v>1507016775.316896</v>
      </c>
      <c r="D10" s="154"/>
      <c r="E10" s="151"/>
    </row>
    <row r="11" spans="1:6">
      <c r="A11" s="109">
        <v>6.1</v>
      </c>
      <c r="B11" s="276" t="s">
        <v>45</v>
      </c>
      <c r="C11" s="155">
        <v>7235342409.4899998</v>
      </c>
      <c r="D11" s="156"/>
      <c r="E11" s="157"/>
    </row>
    <row r="12" spans="1:6">
      <c r="A12" s="109">
        <v>6.2</v>
      </c>
      <c r="B12" s="277" t="s">
        <v>46</v>
      </c>
      <c r="C12" s="155">
        <v>-361345106.64679998</v>
      </c>
      <c r="D12" s="156"/>
      <c r="E12" s="157"/>
    </row>
    <row r="13" spans="1:6">
      <c r="A13" s="109">
        <v>6</v>
      </c>
      <c r="B13" s="152" t="s">
        <v>47</v>
      </c>
      <c r="C13" s="158">
        <f>C11+C12</f>
        <v>6873997302.8431997</v>
      </c>
      <c r="D13" s="156"/>
      <c r="E13" s="151"/>
    </row>
    <row r="14" spans="1:6">
      <c r="A14" s="109">
        <v>7</v>
      </c>
      <c r="B14" s="152" t="s">
        <v>48</v>
      </c>
      <c r="C14" s="153">
        <v>82560168.087899998</v>
      </c>
      <c r="D14" s="154"/>
      <c r="E14" s="151"/>
    </row>
    <row r="15" spans="1:6">
      <c r="A15" s="109">
        <v>8</v>
      </c>
      <c r="B15" s="305" t="s">
        <v>212</v>
      </c>
      <c r="C15" s="153">
        <v>94932986.173999995</v>
      </c>
      <c r="D15" s="154"/>
      <c r="E15" s="151"/>
    </row>
    <row r="16" spans="1:6">
      <c r="A16" s="109">
        <v>9</v>
      </c>
      <c r="B16" s="152" t="s">
        <v>49</v>
      </c>
      <c r="C16" s="153">
        <v>126636431.08</v>
      </c>
      <c r="D16" s="154"/>
      <c r="E16" s="151"/>
    </row>
    <row r="17" spans="1:6">
      <c r="A17" s="109">
        <v>9.1</v>
      </c>
      <c r="B17" s="159" t="s">
        <v>94</v>
      </c>
      <c r="C17" s="155">
        <v>14251364.18</v>
      </c>
      <c r="D17" s="154"/>
      <c r="E17" s="151"/>
    </row>
    <row r="18" spans="1:6">
      <c r="A18" s="109">
        <v>9.1999999999999993</v>
      </c>
      <c r="B18" s="159" t="s">
        <v>95</v>
      </c>
      <c r="C18" s="155"/>
      <c r="D18" s="154"/>
      <c r="E18" s="151"/>
    </row>
    <row r="19" spans="1:6">
      <c r="A19" s="109">
        <v>9.3000000000000007</v>
      </c>
      <c r="B19" s="278" t="s">
        <v>283</v>
      </c>
      <c r="C19" s="155">
        <v>7201549.2897605002</v>
      </c>
      <c r="D19" s="154"/>
      <c r="E19" s="151"/>
    </row>
    <row r="20" spans="1:6">
      <c r="A20" s="109">
        <v>10</v>
      </c>
      <c r="B20" s="152" t="s">
        <v>50</v>
      </c>
      <c r="C20" s="153">
        <v>386608004.33600003</v>
      </c>
      <c r="D20" s="154"/>
      <c r="E20" s="151"/>
    </row>
    <row r="21" spans="1:6">
      <c r="A21" s="109">
        <v>10.1</v>
      </c>
      <c r="B21" s="159" t="s">
        <v>96</v>
      </c>
      <c r="C21" s="153">
        <v>76264302.5</v>
      </c>
      <c r="D21" s="160" t="s">
        <v>98</v>
      </c>
      <c r="E21" s="151"/>
    </row>
    <row r="22" spans="1:6">
      <c r="A22" s="109">
        <v>11</v>
      </c>
      <c r="B22" s="161" t="s">
        <v>51</v>
      </c>
      <c r="C22" s="162">
        <v>227941403.87780005</v>
      </c>
      <c r="D22" s="163"/>
      <c r="E22" s="151"/>
    </row>
    <row r="23" spans="1:6" ht="15">
      <c r="A23" s="109">
        <v>12</v>
      </c>
      <c r="B23" s="164" t="s">
        <v>52</v>
      </c>
      <c r="C23" s="165">
        <f>SUM(C6:C10,C13:C16,C20,C22)</f>
        <v>11897668898.437296</v>
      </c>
      <c r="D23" s="166"/>
      <c r="E23" s="167"/>
    </row>
    <row r="24" spans="1:6">
      <c r="A24" s="109">
        <v>13</v>
      </c>
      <c r="B24" s="152" t="s">
        <v>54</v>
      </c>
      <c r="C24" s="168">
        <v>401922174.90999997</v>
      </c>
      <c r="D24" s="169"/>
      <c r="E24" s="473">
        <v>401922174.90999997</v>
      </c>
      <c r="F24" s="474">
        <f>C24-E24</f>
        <v>0</v>
      </c>
    </row>
    <row r="25" spans="1:6">
      <c r="A25" s="109">
        <v>14</v>
      </c>
      <c r="B25" s="152" t="s">
        <v>55</v>
      </c>
      <c r="C25" s="153">
        <v>2240384364.8855</v>
      </c>
      <c r="D25" s="154"/>
      <c r="E25" s="473">
        <v>2240384364.8855</v>
      </c>
      <c r="F25" s="474">
        <f t="shared" ref="F25:F31" si="0">C25-E25</f>
        <v>0</v>
      </c>
    </row>
    <row r="26" spans="1:6">
      <c r="A26" s="109">
        <v>15</v>
      </c>
      <c r="B26" s="152" t="s">
        <v>56</v>
      </c>
      <c r="C26" s="153">
        <v>1356883784.7199998</v>
      </c>
      <c r="D26" s="154"/>
      <c r="E26" s="473">
        <v>1356883784.7199998</v>
      </c>
      <c r="F26" s="474">
        <f t="shared" si="0"/>
        <v>0</v>
      </c>
    </row>
    <row r="27" spans="1:6">
      <c r="A27" s="109">
        <v>16</v>
      </c>
      <c r="B27" s="152" t="s">
        <v>57</v>
      </c>
      <c r="C27" s="153">
        <v>3104657868.0599995</v>
      </c>
      <c r="D27" s="154"/>
      <c r="E27" s="473">
        <v>3104657868.0599995</v>
      </c>
      <c r="F27" s="474">
        <f t="shared" si="0"/>
        <v>0</v>
      </c>
    </row>
    <row r="28" spans="1:6">
      <c r="A28" s="109">
        <v>17</v>
      </c>
      <c r="B28" s="152" t="s">
        <v>58</v>
      </c>
      <c r="C28" s="153">
        <v>761513048.60000002</v>
      </c>
      <c r="D28" s="154"/>
      <c r="E28" s="473">
        <v>761513048.60000002</v>
      </c>
      <c r="F28" s="474">
        <f t="shared" si="0"/>
        <v>0</v>
      </c>
    </row>
    <row r="29" spans="1:6">
      <c r="A29" s="109">
        <v>18</v>
      </c>
      <c r="B29" s="152" t="s">
        <v>59</v>
      </c>
      <c r="C29" s="153">
        <v>2144101612.0164001</v>
      </c>
      <c r="D29" s="154"/>
      <c r="E29" s="473">
        <v>2144101612.0164001</v>
      </c>
      <c r="F29" s="474">
        <f t="shared" si="0"/>
        <v>0</v>
      </c>
    </row>
    <row r="30" spans="1:6">
      <c r="A30" s="109">
        <v>19</v>
      </c>
      <c r="B30" s="152" t="s">
        <v>60</v>
      </c>
      <c r="C30" s="153">
        <v>36917227.200000003</v>
      </c>
      <c r="D30" s="154"/>
      <c r="E30" s="473">
        <v>36917227.200000003</v>
      </c>
      <c r="F30" s="474">
        <f t="shared" si="0"/>
        <v>0</v>
      </c>
    </row>
    <row r="31" spans="1:6">
      <c r="A31" s="109">
        <v>20</v>
      </c>
      <c r="B31" s="152" t="s">
        <v>61</v>
      </c>
      <c r="C31" s="153">
        <v>124284483.413</v>
      </c>
      <c r="D31" s="154"/>
      <c r="E31" s="473">
        <v>124284483.413</v>
      </c>
      <c r="F31" s="474">
        <f t="shared" si="0"/>
        <v>0</v>
      </c>
    </row>
    <row r="32" spans="1:6">
      <c r="A32" s="109">
        <v>21</v>
      </c>
      <c r="B32" s="161" t="s">
        <v>62</v>
      </c>
      <c r="C32" s="162">
        <v>427713000</v>
      </c>
      <c r="D32" s="163"/>
      <c r="E32" s="151"/>
    </row>
    <row r="33" spans="1:5">
      <c r="A33" s="109">
        <v>21.1</v>
      </c>
      <c r="B33" s="170" t="s">
        <v>97</v>
      </c>
      <c r="C33" s="171">
        <v>401791000</v>
      </c>
      <c r="D33" s="172"/>
      <c r="E33" s="151"/>
    </row>
    <row r="34" spans="1:5" ht="15">
      <c r="A34" s="109">
        <v>22</v>
      </c>
      <c r="B34" s="164" t="s">
        <v>63</v>
      </c>
      <c r="C34" s="165">
        <f>SUM(C24:C32)</f>
        <v>10598377563.804899</v>
      </c>
      <c r="D34" s="166"/>
      <c r="E34" s="167"/>
    </row>
    <row r="35" spans="1:5">
      <c r="A35" s="109">
        <v>23</v>
      </c>
      <c r="B35" s="161" t="s">
        <v>65</v>
      </c>
      <c r="C35" s="153">
        <v>27821150.18</v>
      </c>
      <c r="D35" s="154"/>
      <c r="E35" s="151"/>
    </row>
    <row r="36" spans="1:5">
      <c r="A36" s="109">
        <v>24</v>
      </c>
      <c r="B36" s="161" t="s">
        <v>66</v>
      </c>
      <c r="C36" s="153">
        <v>0</v>
      </c>
      <c r="D36" s="154"/>
      <c r="E36" s="151"/>
    </row>
    <row r="37" spans="1:5">
      <c r="A37" s="109">
        <v>25</v>
      </c>
      <c r="B37" s="161" t="s">
        <v>67</v>
      </c>
      <c r="C37" s="153">
        <v>-2303508.2000000002</v>
      </c>
      <c r="D37" s="154"/>
      <c r="E37" s="151"/>
    </row>
    <row r="38" spans="1:5">
      <c r="A38" s="109">
        <v>26</v>
      </c>
      <c r="B38" s="161" t="s">
        <v>68</v>
      </c>
      <c r="C38" s="153">
        <v>170454977.31999999</v>
      </c>
      <c r="D38" s="154"/>
      <c r="E38" s="151"/>
    </row>
    <row r="39" spans="1:5">
      <c r="A39" s="109">
        <v>27</v>
      </c>
      <c r="B39" s="161" t="s">
        <v>69</v>
      </c>
      <c r="C39" s="153">
        <v>0</v>
      </c>
      <c r="D39" s="154"/>
      <c r="E39" s="151"/>
    </row>
    <row r="40" spans="1:5">
      <c r="A40" s="109">
        <v>28</v>
      </c>
      <c r="B40" s="161" t="s">
        <v>70</v>
      </c>
      <c r="C40" s="153">
        <v>1043589427.7023945</v>
      </c>
      <c r="D40" s="154"/>
      <c r="E40" s="151"/>
    </row>
    <row r="41" spans="1:5">
      <c r="A41" s="109">
        <v>29</v>
      </c>
      <c r="B41" s="161" t="s">
        <v>71</v>
      </c>
      <c r="C41" s="153">
        <v>59729287.629999995</v>
      </c>
      <c r="D41" s="154"/>
      <c r="E41" s="151"/>
    </row>
    <row r="42" spans="1:5" ht="15.75" thickBot="1">
      <c r="A42" s="173">
        <v>30</v>
      </c>
      <c r="B42" s="174" t="s">
        <v>281</v>
      </c>
      <c r="C42" s="175">
        <f>SUM(C35:C41)</f>
        <v>1299291334.6323943</v>
      </c>
      <c r="D42" s="176"/>
      <c r="E42" s="16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B5" sqref="B5"/>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57" bestFit="1" customWidth="1"/>
    <col min="17" max="17" width="14.7109375" style="57" customWidth="1"/>
    <col min="18" max="18" width="13" style="57" bestFit="1" customWidth="1"/>
    <col min="19" max="19" width="34.85546875" style="57" customWidth="1"/>
    <col min="20" max="16384" width="9.140625" style="57"/>
  </cols>
  <sheetData>
    <row r="1" spans="1:19">
      <c r="A1" s="2" t="s">
        <v>35</v>
      </c>
      <c r="B1" s="3" t="s">
        <v>485</v>
      </c>
    </row>
    <row r="2" spans="1:19">
      <c r="A2" s="2" t="s">
        <v>36</v>
      </c>
      <c r="B2" s="459">
        <v>43100</v>
      </c>
    </row>
    <row r="4" spans="1:19" ht="26.25" thickBot="1">
      <c r="A4" s="4" t="s">
        <v>262</v>
      </c>
      <c r="B4" s="329" t="s">
        <v>391</v>
      </c>
    </row>
    <row r="5" spans="1:19" s="315" customFormat="1">
      <c r="A5" s="310"/>
      <c r="B5" s="311"/>
      <c r="C5" s="312" t="s">
        <v>0</v>
      </c>
      <c r="D5" s="312" t="s">
        <v>1</v>
      </c>
      <c r="E5" s="312" t="s">
        <v>2</v>
      </c>
      <c r="F5" s="312" t="s">
        <v>3</v>
      </c>
      <c r="G5" s="312" t="s">
        <v>4</v>
      </c>
      <c r="H5" s="312" t="s">
        <v>10</v>
      </c>
      <c r="I5" s="312" t="s">
        <v>13</v>
      </c>
      <c r="J5" s="312" t="s">
        <v>14</v>
      </c>
      <c r="K5" s="312" t="s">
        <v>15</v>
      </c>
      <c r="L5" s="312" t="s">
        <v>16</v>
      </c>
      <c r="M5" s="312" t="s">
        <v>17</v>
      </c>
      <c r="N5" s="312" t="s">
        <v>18</v>
      </c>
      <c r="O5" s="312" t="s">
        <v>374</v>
      </c>
      <c r="P5" s="312" t="s">
        <v>375</v>
      </c>
      <c r="Q5" s="312" t="s">
        <v>376</v>
      </c>
      <c r="R5" s="313" t="s">
        <v>377</v>
      </c>
      <c r="S5" s="314" t="s">
        <v>378</v>
      </c>
    </row>
    <row r="6" spans="1:19" s="315" customFormat="1" ht="99" customHeight="1">
      <c r="A6" s="316"/>
      <c r="B6" s="505" t="s">
        <v>379</v>
      </c>
      <c r="C6" s="501">
        <v>0</v>
      </c>
      <c r="D6" s="502"/>
      <c r="E6" s="501">
        <v>0.2</v>
      </c>
      <c r="F6" s="502"/>
      <c r="G6" s="501">
        <v>0.35</v>
      </c>
      <c r="H6" s="502"/>
      <c r="I6" s="501">
        <v>0.5</v>
      </c>
      <c r="J6" s="502"/>
      <c r="K6" s="501">
        <v>0.75</v>
      </c>
      <c r="L6" s="502"/>
      <c r="M6" s="501">
        <v>1</v>
      </c>
      <c r="N6" s="502"/>
      <c r="O6" s="501">
        <v>1.5</v>
      </c>
      <c r="P6" s="502"/>
      <c r="Q6" s="501">
        <v>2.5</v>
      </c>
      <c r="R6" s="502"/>
      <c r="S6" s="503" t="s">
        <v>261</v>
      </c>
    </row>
    <row r="7" spans="1:19" s="315" customFormat="1" ht="30.75" customHeight="1">
      <c r="A7" s="316"/>
      <c r="B7" s="506"/>
      <c r="C7" s="306" t="s">
        <v>264</v>
      </c>
      <c r="D7" s="306" t="s">
        <v>263</v>
      </c>
      <c r="E7" s="306" t="s">
        <v>264</v>
      </c>
      <c r="F7" s="306" t="s">
        <v>263</v>
      </c>
      <c r="G7" s="306" t="s">
        <v>264</v>
      </c>
      <c r="H7" s="306" t="s">
        <v>263</v>
      </c>
      <c r="I7" s="306" t="s">
        <v>264</v>
      </c>
      <c r="J7" s="306" t="s">
        <v>263</v>
      </c>
      <c r="K7" s="306" t="s">
        <v>264</v>
      </c>
      <c r="L7" s="306" t="s">
        <v>263</v>
      </c>
      <c r="M7" s="306" t="s">
        <v>264</v>
      </c>
      <c r="N7" s="306" t="s">
        <v>263</v>
      </c>
      <c r="O7" s="306" t="s">
        <v>264</v>
      </c>
      <c r="P7" s="306" t="s">
        <v>263</v>
      </c>
      <c r="Q7" s="306" t="s">
        <v>264</v>
      </c>
      <c r="R7" s="306" t="s">
        <v>263</v>
      </c>
      <c r="S7" s="504"/>
    </row>
    <row r="8" spans="1:19" s="179" customFormat="1">
      <c r="A8" s="177">
        <v>1</v>
      </c>
      <c r="B8" s="1" t="s">
        <v>102</v>
      </c>
      <c r="C8" s="178">
        <v>979446963.28049874</v>
      </c>
      <c r="D8" s="178"/>
      <c r="E8" s="178">
        <v>8928016.5399999991</v>
      </c>
      <c r="F8" s="178"/>
      <c r="G8" s="178">
        <v>0</v>
      </c>
      <c r="H8" s="178"/>
      <c r="I8" s="178">
        <v>0</v>
      </c>
      <c r="J8" s="178"/>
      <c r="K8" s="178">
        <v>0</v>
      </c>
      <c r="L8" s="178"/>
      <c r="M8" s="178">
        <v>997044372.88999999</v>
      </c>
      <c r="N8" s="178"/>
      <c r="O8" s="178">
        <v>0</v>
      </c>
      <c r="P8" s="178"/>
      <c r="Q8" s="178">
        <v>0</v>
      </c>
      <c r="R8" s="178"/>
      <c r="S8" s="330">
        <f>$C$6*SUM(C8:D8)+$E$6*SUM(E8:F8)+$G$6*SUM(G8:H8)+$I$6*SUM(I8:J8)+$K$6*SUM(K8:L8)+$M$6*SUM(M8:N8)+$O$6*SUM(O8:P8)+$Q$6*SUM(Q8:R8)</f>
        <v>998829976.19799995</v>
      </c>
    </row>
    <row r="9" spans="1:19" s="179" customFormat="1">
      <c r="A9" s="177">
        <v>2</v>
      </c>
      <c r="B9" s="1" t="s">
        <v>103</v>
      </c>
      <c r="C9" s="178">
        <v>0</v>
      </c>
      <c r="D9" s="178"/>
      <c r="E9" s="178">
        <v>0</v>
      </c>
      <c r="F9" s="178"/>
      <c r="G9" s="178">
        <v>0</v>
      </c>
      <c r="H9" s="178"/>
      <c r="I9" s="178">
        <v>0</v>
      </c>
      <c r="J9" s="178"/>
      <c r="K9" s="178">
        <v>0</v>
      </c>
      <c r="L9" s="178"/>
      <c r="M9" s="178">
        <v>0</v>
      </c>
      <c r="N9" s="178"/>
      <c r="O9" s="178">
        <v>0</v>
      </c>
      <c r="P9" s="178"/>
      <c r="Q9" s="178">
        <v>0</v>
      </c>
      <c r="R9" s="178"/>
      <c r="S9" s="330">
        <f t="shared" ref="S9:S21" si="0">$C$6*SUM(C9:D9)+$E$6*SUM(E9:F9)+$G$6*SUM(G9:H9)+$I$6*SUM(I9:J9)+$K$6*SUM(K9:L9)+$M$6*SUM(M9:N9)+$O$6*SUM(O9:P9)+$Q$6*SUM(Q9:R9)</f>
        <v>0</v>
      </c>
    </row>
    <row r="10" spans="1:19" s="179" customFormat="1">
      <c r="A10" s="177">
        <v>3</v>
      </c>
      <c r="B10" s="1" t="s">
        <v>284</v>
      </c>
      <c r="C10" s="178">
        <v>0</v>
      </c>
      <c r="D10" s="178"/>
      <c r="E10" s="178">
        <v>0</v>
      </c>
      <c r="F10" s="178"/>
      <c r="G10" s="178">
        <v>0</v>
      </c>
      <c r="H10" s="178"/>
      <c r="I10" s="178">
        <v>0</v>
      </c>
      <c r="J10" s="178"/>
      <c r="K10" s="178">
        <v>0</v>
      </c>
      <c r="L10" s="178"/>
      <c r="M10" s="178">
        <v>0</v>
      </c>
      <c r="N10" s="178"/>
      <c r="O10" s="178">
        <v>0</v>
      </c>
      <c r="P10" s="178"/>
      <c r="Q10" s="178">
        <v>0</v>
      </c>
      <c r="R10" s="178"/>
      <c r="S10" s="330">
        <f t="shared" si="0"/>
        <v>0</v>
      </c>
    </row>
    <row r="11" spans="1:19" s="179" customFormat="1">
      <c r="A11" s="177">
        <v>4</v>
      </c>
      <c r="B11" s="1" t="s">
        <v>104</v>
      </c>
      <c r="C11" s="178">
        <v>0</v>
      </c>
      <c r="D11" s="178"/>
      <c r="E11" s="178">
        <v>0</v>
      </c>
      <c r="F11" s="178"/>
      <c r="G11" s="178">
        <v>0</v>
      </c>
      <c r="H11" s="178"/>
      <c r="I11" s="178">
        <v>0</v>
      </c>
      <c r="J11" s="178"/>
      <c r="K11" s="178">
        <v>0</v>
      </c>
      <c r="L11" s="178"/>
      <c r="M11" s="178">
        <v>0</v>
      </c>
      <c r="N11" s="178"/>
      <c r="O11" s="178">
        <v>0</v>
      </c>
      <c r="P11" s="178"/>
      <c r="Q11" s="178">
        <v>0</v>
      </c>
      <c r="R11" s="178"/>
      <c r="S11" s="330">
        <f t="shared" si="0"/>
        <v>0</v>
      </c>
    </row>
    <row r="12" spans="1:19" s="179" customFormat="1">
      <c r="A12" s="177">
        <v>5</v>
      </c>
      <c r="B12" s="1" t="s">
        <v>105</v>
      </c>
      <c r="C12" s="178">
        <v>504789798.74000001</v>
      </c>
      <c r="D12" s="178"/>
      <c r="E12" s="178">
        <v>0</v>
      </c>
      <c r="F12" s="178"/>
      <c r="G12" s="178">
        <v>0</v>
      </c>
      <c r="H12" s="178"/>
      <c r="I12" s="178">
        <v>0</v>
      </c>
      <c r="J12" s="178"/>
      <c r="K12" s="178">
        <v>0</v>
      </c>
      <c r="L12" s="178"/>
      <c r="M12" s="178">
        <v>0</v>
      </c>
      <c r="N12" s="178"/>
      <c r="O12" s="178">
        <v>0</v>
      </c>
      <c r="P12" s="178"/>
      <c r="Q12" s="178">
        <v>0</v>
      </c>
      <c r="R12" s="178"/>
      <c r="S12" s="330">
        <f t="shared" si="0"/>
        <v>0</v>
      </c>
    </row>
    <row r="13" spans="1:19" s="179" customFormat="1">
      <c r="A13" s="177">
        <v>6</v>
      </c>
      <c r="B13" s="1" t="s">
        <v>106</v>
      </c>
      <c r="C13" s="178">
        <v>0</v>
      </c>
      <c r="D13" s="178"/>
      <c r="E13" s="178">
        <v>1123914080.3078001</v>
      </c>
      <c r="F13" s="178"/>
      <c r="G13" s="178">
        <v>0</v>
      </c>
      <c r="H13" s="178"/>
      <c r="I13" s="178">
        <v>36575725.280846</v>
      </c>
      <c r="J13" s="178"/>
      <c r="K13" s="178">
        <v>0</v>
      </c>
      <c r="L13" s="178"/>
      <c r="M13" s="178">
        <v>17513561.640000001</v>
      </c>
      <c r="N13" s="178"/>
      <c r="O13" s="178">
        <v>220.77</v>
      </c>
      <c r="P13" s="178"/>
      <c r="Q13" s="178">
        <v>0</v>
      </c>
      <c r="R13" s="178"/>
      <c r="S13" s="330">
        <f t="shared" si="0"/>
        <v>260584571.49698302</v>
      </c>
    </row>
    <row r="14" spans="1:19" s="179" customFormat="1">
      <c r="A14" s="177">
        <v>7</v>
      </c>
      <c r="B14" s="1" t="s">
        <v>107</v>
      </c>
      <c r="C14" s="178">
        <v>0</v>
      </c>
      <c r="D14" s="178"/>
      <c r="E14" s="178">
        <v>0</v>
      </c>
      <c r="F14" s="178"/>
      <c r="G14" s="178">
        <v>0</v>
      </c>
      <c r="H14" s="178"/>
      <c r="I14" s="178">
        <v>0</v>
      </c>
      <c r="J14" s="178"/>
      <c r="K14" s="178">
        <v>0</v>
      </c>
      <c r="L14" s="178"/>
      <c r="M14" s="178">
        <v>2303108930.7936735</v>
      </c>
      <c r="N14" s="178">
        <v>351540675.83705997</v>
      </c>
      <c r="O14" s="178">
        <v>0</v>
      </c>
      <c r="P14" s="178"/>
      <c r="Q14" s="178">
        <v>0</v>
      </c>
      <c r="R14" s="178"/>
      <c r="S14" s="330">
        <f t="shared" si="0"/>
        <v>2654649606.6307335</v>
      </c>
    </row>
    <row r="15" spans="1:19" s="179" customFormat="1">
      <c r="A15" s="177">
        <v>8</v>
      </c>
      <c r="B15" s="1" t="s">
        <v>108</v>
      </c>
      <c r="C15" s="178">
        <v>0</v>
      </c>
      <c r="D15" s="178"/>
      <c r="E15" s="178">
        <v>0</v>
      </c>
      <c r="F15" s="178"/>
      <c r="G15" s="178">
        <v>0</v>
      </c>
      <c r="H15" s="178"/>
      <c r="I15" s="178">
        <v>0</v>
      </c>
      <c r="J15" s="178"/>
      <c r="K15" s="178">
        <v>3435060986</v>
      </c>
      <c r="L15" s="178">
        <v>118829267.50075001</v>
      </c>
      <c r="M15" s="178">
        <v>0</v>
      </c>
      <c r="N15" s="178">
        <v>0</v>
      </c>
      <c r="O15" s="178">
        <v>0</v>
      </c>
      <c r="P15" s="178"/>
      <c r="Q15" s="178">
        <v>0</v>
      </c>
      <c r="R15" s="178"/>
      <c r="S15" s="330">
        <f t="shared" si="0"/>
        <v>2665417690.1255627</v>
      </c>
    </row>
    <row r="16" spans="1:19" s="179" customFormat="1">
      <c r="A16" s="177">
        <v>9</v>
      </c>
      <c r="B16" s="1" t="s">
        <v>109</v>
      </c>
      <c r="C16" s="178">
        <v>0</v>
      </c>
      <c r="D16" s="178"/>
      <c r="E16" s="178">
        <v>0</v>
      </c>
      <c r="F16" s="178"/>
      <c r="G16" s="178">
        <v>1088762003.8207242</v>
      </c>
      <c r="H16" s="178"/>
      <c r="I16" s="178">
        <v>0</v>
      </c>
      <c r="J16" s="178"/>
      <c r="K16" s="178">
        <v>0</v>
      </c>
      <c r="L16" s="178"/>
      <c r="M16" s="178">
        <v>0</v>
      </c>
      <c r="N16" s="178"/>
      <c r="O16" s="178">
        <v>0</v>
      </c>
      <c r="P16" s="178"/>
      <c r="Q16" s="178">
        <v>0</v>
      </c>
      <c r="R16" s="178"/>
      <c r="S16" s="330">
        <f t="shared" si="0"/>
        <v>381066701.33725345</v>
      </c>
    </row>
    <row r="17" spans="1:19" s="179" customFormat="1">
      <c r="A17" s="177">
        <v>10</v>
      </c>
      <c r="B17" s="1" t="s">
        <v>110</v>
      </c>
      <c r="C17" s="178">
        <v>0</v>
      </c>
      <c r="D17" s="178"/>
      <c r="E17" s="178">
        <v>0</v>
      </c>
      <c r="F17" s="178"/>
      <c r="G17" s="178">
        <v>0</v>
      </c>
      <c r="H17" s="178"/>
      <c r="I17" s="178">
        <v>1879574.8800000004</v>
      </c>
      <c r="J17" s="178"/>
      <c r="K17" s="178">
        <v>0</v>
      </c>
      <c r="L17" s="178"/>
      <c r="M17" s="178">
        <v>154175685.57605889</v>
      </c>
      <c r="N17" s="178"/>
      <c r="O17" s="178">
        <v>5004305.0200250968</v>
      </c>
      <c r="P17" s="178"/>
      <c r="Q17" s="178">
        <v>0</v>
      </c>
      <c r="R17" s="178"/>
      <c r="S17" s="330">
        <f t="shared" si="0"/>
        <v>162621930.54609653</v>
      </c>
    </row>
    <row r="18" spans="1:19" s="179" customFormat="1">
      <c r="A18" s="177">
        <v>11</v>
      </c>
      <c r="B18" s="1" t="s">
        <v>111</v>
      </c>
      <c r="C18" s="178">
        <v>0</v>
      </c>
      <c r="D18" s="178"/>
      <c r="E18" s="178">
        <v>0</v>
      </c>
      <c r="F18" s="178"/>
      <c r="G18" s="178">
        <v>0</v>
      </c>
      <c r="H18" s="178"/>
      <c r="I18" s="178">
        <v>0</v>
      </c>
      <c r="J18" s="178"/>
      <c r="K18" s="178">
        <v>0</v>
      </c>
      <c r="L18" s="178"/>
      <c r="M18" s="178">
        <v>62260092.663738005</v>
      </c>
      <c r="N18" s="178"/>
      <c r="O18" s="178">
        <v>81835110.685610026</v>
      </c>
      <c r="P18" s="178"/>
      <c r="Q18" s="178">
        <v>31918551.164358001</v>
      </c>
      <c r="R18" s="178"/>
      <c r="S18" s="330">
        <f t="shared" si="0"/>
        <v>264809136.60304803</v>
      </c>
    </row>
    <row r="19" spans="1:19" s="179" customFormat="1">
      <c r="A19" s="177">
        <v>12</v>
      </c>
      <c r="B19" s="1" t="s">
        <v>112</v>
      </c>
      <c r="C19" s="178">
        <v>0</v>
      </c>
      <c r="D19" s="178"/>
      <c r="E19" s="178">
        <v>0</v>
      </c>
      <c r="F19" s="178"/>
      <c r="G19" s="178">
        <v>0</v>
      </c>
      <c r="H19" s="178"/>
      <c r="I19" s="178">
        <v>0</v>
      </c>
      <c r="J19" s="178"/>
      <c r="K19" s="178">
        <v>0</v>
      </c>
      <c r="L19" s="178"/>
      <c r="M19" s="178">
        <v>0</v>
      </c>
      <c r="N19" s="178"/>
      <c r="O19" s="178">
        <v>0</v>
      </c>
      <c r="P19" s="178"/>
      <c r="Q19" s="178">
        <v>0</v>
      </c>
      <c r="R19" s="178"/>
      <c r="S19" s="330">
        <f t="shared" si="0"/>
        <v>0</v>
      </c>
    </row>
    <row r="20" spans="1:19" s="179" customFormat="1">
      <c r="A20" s="177">
        <v>13</v>
      </c>
      <c r="B20" s="1" t="s">
        <v>260</v>
      </c>
      <c r="C20" s="178">
        <v>0</v>
      </c>
      <c r="D20" s="178"/>
      <c r="E20" s="178">
        <v>0</v>
      </c>
      <c r="F20" s="178"/>
      <c r="G20" s="178">
        <v>0</v>
      </c>
      <c r="H20" s="178"/>
      <c r="I20" s="178">
        <v>0</v>
      </c>
      <c r="J20" s="178"/>
      <c r="K20" s="178">
        <v>0</v>
      </c>
      <c r="L20" s="178"/>
      <c r="M20" s="178">
        <v>0</v>
      </c>
      <c r="N20" s="178"/>
      <c r="O20" s="178">
        <v>0</v>
      </c>
      <c r="P20" s="178"/>
      <c r="Q20" s="178">
        <v>0</v>
      </c>
      <c r="R20" s="178"/>
      <c r="S20" s="330">
        <f t="shared" si="0"/>
        <v>0</v>
      </c>
    </row>
    <row r="21" spans="1:19" s="179" customFormat="1">
      <c r="A21" s="177">
        <v>14</v>
      </c>
      <c r="B21" s="1" t="s">
        <v>114</v>
      </c>
      <c r="C21" s="178">
        <v>415647916.58000004</v>
      </c>
      <c r="D21" s="178"/>
      <c r="E21" s="178">
        <v>0</v>
      </c>
      <c r="F21" s="178"/>
      <c r="G21" s="178">
        <v>0</v>
      </c>
      <c r="H21" s="178"/>
      <c r="I21" s="178">
        <v>0</v>
      </c>
      <c r="J21" s="178"/>
      <c r="K21" s="178">
        <v>0</v>
      </c>
      <c r="L21" s="178"/>
      <c r="M21" s="178">
        <v>546840296.68015432</v>
      </c>
      <c r="N21" s="178"/>
      <c r="O21" s="178">
        <v>0</v>
      </c>
      <c r="P21" s="178"/>
      <c r="Q21" s="178">
        <v>105183517.61023946</v>
      </c>
      <c r="R21" s="178"/>
      <c r="S21" s="330">
        <f t="shared" si="0"/>
        <v>809799090.70575297</v>
      </c>
    </row>
    <row r="22" spans="1:19" ht="13.5" thickBot="1">
      <c r="A22" s="180"/>
      <c r="B22" s="181" t="s">
        <v>115</v>
      </c>
      <c r="C22" s="182">
        <f>SUM(C8:C21)</f>
        <v>1899884678.6004987</v>
      </c>
      <c r="D22" s="182">
        <f t="shared" ref="D22:J22" si="1">SUM(D8:D21)</f>
        <v>0</v>
      </c>
      <c r="E22" s="182">
        <f t="shared" si="1"/>
        <v>1132842096.8478</v>
      </c>
      <c r="F22" s="182">
        <f t="shared" si="1"/>
        <v>0</v>
      </c>
      <c r="G22" s="182">
        <f t="shared" si="1"/>
        <v>1088762003.8207242</v>
      </c>
      <c r="H22" s="182">
        <f t="shared" si="1"/>
        <v>0</v>
      </c>
      <c r="I22" s="182">
        <f t="shared" si="1"/>
        <v>38455300.160846002</v>
      </c>
      <c r="J22" s="182">
        <f t="shared" si="1"/>
        <v>0</v>
      </c>
      <c r="K22" s="182">
        <f t="shared" ref="K22:S22" si="2">SUM(K8:K21)</f>
        <v>3435060986</v>
      </c>
      <c r="L22" s="182">
        <f t="shared" si="2"/>
        <v>118829267.50075001</v>
      </c>
      <c r="M22" s="182">
        <f t="shared" si="2"/>
        <v>4080942940.2436242</v>
      </c>
      <c r="N22" s="182">
        <f t="shared" si="2"/>
        <v>351540675.83705997</v>
      </c>
      <c r="O22" s="182">
        <f t="shared" si="2"/>
        <v>86839636.475635126</v>
      </c>
      <c r="P22" s="182">
        <f t="shared" si="2"/>
        <v>0</v>
      </c>
      <c r="Q22" s="182">
        <f t="shared" si="2"/>
        <v>137102068.77459747</v>
      </c>
      <c r="R22" s="182">
        <f t="shared" si="2"/>
        <v>0</v>
      </c>
      <c r="S22" s="331">
        <f t="shared" si="2"/>
        <v>8197778703.6434307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C7" sqref="C7"/>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57"/>
  </cols>
  <sheetData>
    <row r="1" spans="1:22">
      <c r="A1" s="2" t="s">
        <v>35</v>
      </c>
      <c r="B1" s="3" t="s">
        <v>485</v>
      </c>
    </row>
    <row r="2" spans="1:22">
      <c r="A2" s="2" t="s">
        <v>36</v>
      </c>
      <c r="B2" s="459">
        <v>43100</v>
      </c>
    </row>
    <row r="4" spans="1:22" ht="13.5" thickBot="1">
      <c r="A4" s="4" t="s">
        <v>382</v>
      </c>
      <c r="B4" s="183" t="s">
        <v>101</v>
      </c>
      <c r="V4" s="59" t="s">
        <v>78</v>
      </c>
    </row>
    <row r="5" spans="1:22" ht="12.75" customHeight="1">
      <c r="A5" s="184"/>
      <c r="B5" s="185"/>
      <c r="C5" s="507" t="s">
        <v>293</v>
      </c>
      <c r="D5" s="508"/>
      <c r="E5" s="508"/>
      <c r="F5" s="508"/>
      <c r="G5" s="508"/>
      <c r="H5" s="508"/>
      <c r="I5" s="508"/>
      <c r="J5" s="508"/>
      <c r="K5" s="508"/>
      <c r="L5" s="509"/>
      <c r="M5" s="510" t="s">
        <v>294</v>
      </c>
      <c r="N5" s="511"/>
      <c r="O5" s="511"/>
      <c r="P5" s="511"/>
      <c r="Q5" s="511"/>
      <c r="R5" s="511"/>
      <c r="S5" s="512"/>
      <c r="T5" s="515" t="s">
        <v>380</v>
      </c>
      <c r="U5" s="515" t="s">
        <v>381</v>
      </c>
      <c r="V5" s="513" t="s">
        <v>127</v>
      </c>
    </row>
    <row r="6" spans="1:22" s="115" customFormat="1" ht="102">
      <c r="A6" s="112"/>
      <c r="B6" s="186"/>
      <c r="C6" s="187" t="s">
        <v>116</v>
      </c>
      <c r="D6" s="281" t="s">
        <v>117</v>
      </c>
      <c r="E6" s="214" t="s">
        <v>296</v>
      </c>
      <c r="F6" s="214" t="s">
        <v>297</v>
      </c>
      <c r="G6" s="281" t="s">
        <v>300</v>
      </c>
      <c r="H6" s="281" t="s">
        <v>295</v>
      </c>
      <c r="I6" s="281" t="s">
        <v>118</v>
      </c>
      <c r="J6" s="281" t="s">
        <v>119</v>
      </c>
      <c r="K6" s="188" t="s">
        <v>120</v>
      </c>
      <c r="L6" s="189" t="s">
        <v>121</v>
      </c>
      <c r="M6" s="187" t="s">
        <v>298</v>
      </c>
      <c r="N6" s="188" t="s">
        <v>122</v>
      </c>
      <c r="O6" s="188" t="s">
        <v>123</v>
      </c>
      <c r="P6" s="188" t="s">
        <v>124</v>
      </c>
      <c r="Q6" s="188" t="s">
        <v>125</v>
      </c>
      <c r="R6" s="188" t="s">
        <v>126</v>
      </c>
      <c r="S6" s="308" t="s">
        <v>299</v>
      </c>
      <c r="T6" s="516"/>
      <c r="U6" s="516"/>
      <c r="V6" s="514"/>
    </row>
    <row r="7" spans="1:22" s="179" customFormat="1">
      <c r="A7" s="190">
        <v>1</v>
      </c>
      <c r="B7" s="1" t="s">
        <v>102</v>
      </c>
      <c r="C7" s="191"/>
      <c r="D7" s="178">
        <v>0</v>
      </c>
      <c r="E7" s="178"/>
      <c r="F7" s="178"/>
      <c r="G7" s="178"/>
      <c r="H7" s="178"/>
      <c r="I7" s="178"/>
      <c r="J7" s="178"/>
      <c r="K7" s="178"/>
      <c r="L7" s="192"/>
      <c r="M7" s="191">
        <v>0</v>
      </c>
      <c r="N7" s="178"/>
      <c r="O7" s="178"/>
      <c r="P7" s="178"/>
      <c r="Q7" s="178"/>
      <c r="R7" s="178">
        <v>0</v>
      </c>
      <c r="S7" s="192"/>
      <c r="T7" s="317">
        <v>0</v>
      </c>
      <c r="U7" s="317"/>
      <c r="V7" s="193">
        <f>SUM(C7:S7)</f>
        <v>0</v>
      </c>
    </row>
    <row r="8" spans="1:22" s="179" customFormat="1">
      <c r="A8" s="190">
        <v>2</v>
      </c>
      <c r="B8" s="1" t="s">
        <v>103</v>
      </c>
      <c r="C8" s="191"/>
      <c r="D8" s="178">
        <v>0</v>
      </c>
      <c r="E8" s="178"/>
      <c r="F8" s="178"/>
      <c r="G8" s="178"/>
      <c r="H8" s="178"/>
      <c r="I8" s="178"/>
      <c r="J8" s="178"/>
      <c r="K8" s="178"/>
      <c r="L8" s="192"/>
      <c r="M8" s="191"/>
      <c r="N8" s="178"/>
      <c r="O8" s="178"/>
      <c r="P8" s="178"/>
      <c r="Q8" s="178"/>
      <c r="R8" s="178">
        <v>0</v>
      </c>
      <c r="S8" s="192"/>
      <c r="T8" s="317">
        <v>0</v>
      </c>
      <c r="U8" s="317"/>
      <c r="V8" s="193">
        <f t="shared" ref="V8:V20" si="0">SUM(C8:S8)</f>
        <v>0</v>
      </c>
    </row>
    <row r="9" spans="1:22" s="179" customFormat="1">
      <c r="A9" s="190">
        <v>3</v>
      </c>
      <c r="B9" s="1" t="s">
        <v>285</v>
      </c>
      <c r="C9" s="191"/>
      <c r="D9" s="178">
        <v>0</v>
      </c>
      <c r="E9" s="178"/>
      <c r="F9" s="178"/>
      <c r="G9" s="178"/>
      <c r="H9" s="178"/>
      <c r="I9" s="178"/>
      <c r="J9" s="178"/>
      <c r="K9" s="178"/>
      <c r="L9" s="192"/>
      <c r="M9" s="191"/>
      <c r="N9" s="178"/>
      <c r="O9" s="178"/>
      <c r="P9" s="178"/>
      <c r="Q9" s="178"/>
      <c r="R9" s="178">
        <v>0</v>
      </c>
      <c r="S9" s="192"/>
      <c r="T9" s="317">
        <v>0</v>
      </c>
      <c r="U9" s="317"/>
      <c r="V9" s="193">
        <f t="shared" si="0"/>
        <v>0</v>
      </c>
    </row>
    <row r="10" spans="1:22" s="179" customFormat="1">
      <c r="A10" s="190">
        <v>4</v>
      </c>
      <c r="B10" s="1" t="s">
        <v>104</v>
      </c>
      <c r="C10" s="191"/>
      <c r="D10" s="178">
        <v>0</v>
      </c>
      <c r="E10" s="178"/>
      <c r="F10" s="178"/>
      <c r="G10" s="178"/>
      <c r="H10" s="178"/>
      <c r="I10" s="178"/>
      <c r="J10" s="178"/>
      <c r="K10" s="178"/>
      <c r="L10" s="192"/>
      <c r="M10" s="191"/>
      <c r="N10" s="178"/>
      <c r="O10" s="178"/>
      <c r="P10" s="178"/>
      <c r="Q10" s="178"/>
      <c r="R10" s="178">
        <v>0</v>
      </c>
      <c r="S10" s="192"/>
      <c r="T10" s="317">
        <v>0</v>
      </c>
      <c r="U10" s="317"/>
      <c r="V10" s="193">
        <f t="shared" si="0"/>
        <v>0</v>
      </c>
    </row>
    <row r="11" spans="1:22" s="179" customFormat="1">
      <c r="A11" s="190">
        <v>5</v>
      </c>
      <c r="B11" s="1" t="s">
        <v>105</v>
      </c>
      <c r="C11" s="191"/>
      <c r="D11" s="178">
        <v>0</v>
      </c>
      <c r="E11" s="178"/>
      <c r="F11" s="178"/>
      <c r="G11" s="178"/>
      <c r="H11" s="178"/>
      <c r="I11" s="178"/>
      <c r="J11" s="178"/>
      <c r="K11" s="178"/>
      <c r="L11" s="192"/>
      <c r="M11" s="191"/>
      <c r="N11" s="178"/>
      <c r="O11" s="178"/>
      <c r="P11" s="178"/>
      <c r="Q11" s="178"/>
      <c r="R11" s="178">
        <v>0</v>
      </c>
      <c r="S11" s="192"/>
      <c r="T11" s="317">
        <v>0</v>
      </c>
      <c r="U11" s="317"/>
      <c r="V11" s="193">
        <f t="shared" si="0"/>
        <v>0</v>
      </c>
    </row>
    <row r="12" spans="1:22" s="179" customFormat="1">
      <c r="A12" s="190">
        <v>6</v>
      </c>
      <c r="B12" s="1" t="s">
        <v>106</v>
      </c>
      <c r="C12" s="191"/>
      <c r="D12" s="178">
        <v>0</v>
      </c>
      <c r="E12" s="178"/>
      <c r="F12" s="178"/>
      <c r="G12" s="178"/>
      <c r="H12" s="178"/>
      <c r="I12" s="178"/>
      <c r="J12" s="178"/>
      <c r="K12" s="178"/>
      <c r="L12" s="192"/>
      <c r="M12" s="191"/>
      <c r="N12" s="178"/>
      <c r="O12" s="178"/>
      <c r="P12" s="178"/>
      <c r="Q12" s="178"/>
      <c r="R12" s="178">
        <v>0</v>
      </c>
      <c r="S12" s="192"/>
      <c r="T12" s="317">
        <v>0</v>
      </c>
      <c r="U12" s="317"/>
      <c r="V12" s="193">
        <f t="shared" si="0"/>
        <v>0</v>
      </c>
    </row>
    <row r="13" spans="1:22" s="179" customFormat="1">
      <c r="A13" s="190">
        <v>7</v>
      </c>
      <c r="B13" s="1" t="s">
        <v>107</v>
      </c>
      <c r="C13" s="191"/>
      <c r="D13" s="178">
        <v>130938733.9825924</v>
      </c>
      <c r="E13" s="178"/>
      <c r="F13" s="178"/>
      <c r="G13" s="178"/>
      <c r="H13" s="178"/>
      <c r="I13" s="178"/>
      <c r="J13" s="178"/>
      <c r="K13" s="178"/>
      <c r="L13" s="192"/>
      <c r="M13" s="191"/>
      <c r="N13" s="178"/>
      <c r="O13" s="178"/>
      <c r="P13" s="178"/>
      <c r="Q13" s="178"/>
      <c r="R13" s="178">
        <v>24857536.565399997</v>
      </c>
      <c r="S13" s="192"/>
      <c r="T13" s="317">
        <v>90106420.065492406</v>
      </c>
      <c r="U13" s="317">
        <v>65689850.482500002</v>
      </c>
      <c r="V13" s="193">
        <f t="shared" si="0"/>
        <v>155796270.54799241</v>
      </c>
    </row>
    <row r="14" spans="1:22" s="179" customFormat="1">
      <c r="A14" s="190">
        <v>8</v>
      </c>
      <c r="B14" s="1" t="s">
        <v>108</v>
      </c>
      <c r="C14" s="191"/>
      <c r="D14" s="178">
        <v>19315387.859993901</v>
      </c>
      <c r="E14" s="178"/>
      <c r="F14" s="178"/>
      <c r="G14" s="178"/>
      <c r="H14" s="178"/>
      <c r="I14" s="178"/>
      <c r="J14" s="178">
        <v>31525434.411600001</v>
      </c>
      <c r="K14" s="178"/>
      <c r="L14" s="192"/>
      <c r="M14" s="191"/>
      <c r="N14" s="178"/>
      <c r="O14" s="178"/>
      <c r="P14" s="178"/>
      <c r="Q14" s="178"/>
      <c r="R14" s="178">
        <v>0</v>
      </c>
      <c r="S14" s="192"/>
      <c r="T14" s="317">
        <v>50840822.271593899</v>
      </c>
      <c r="U14" s="317"/>
      <c r="V14" s="193">
        <f t="shared" si="0"/>
        <v>50840822.271593899</v>
      </c>
    </row>
    <row r="15" spans="1:22" s="179" customFormat="1">
      <c r="A15" s="190">
        <v>9</v>
      </c>
      <c r="B15" s="1" t="s">
        <v>109</v>
      </c>
      <c r="C15" s="191"/>
      <c r="D15" s="178">
        <v>472858.02089038142</v>
      </c>
      <c r="E15" s="178"/>
      <c r="F15" s="178"/>
      <c r="G15" s="178"/>
      <c r="H15" s="178"/>
      <c r="I15" s="178"/>
      <c r="J15" s="178"/>
      <c r="K15" s="178"/>
      <c r="L15" s="192"/>
      <c r="M15" s="191"/>
      <c r="N15" s="178"/>
      <c r="O15" s="178"/>
      <c r="P15" s="178"/>
      <c r="Q15" s="178"/>
      <c r="R15" s="178">
        <v>0</v>
      </c>
      <c r="S15" s="192"/>
      <c r="T15" s="317">
        <v>472858.02089038142</v>
      </c>
      <c r="U15" s="317"/>
      <c r="V15" s="193">
        <f t="shared" si="0"/>
        <v>472858.02089038142</v>
      </c>
    </row>
    <row r="16" spans="1:22" s="179" customFormat="1">
      <c r="A16" s="190">
        <v>10</v>
      </c>
      <c r="B16" s="1" t="s">
        <v>110</v>
      </c>
      <c r="C16" s="191"/>
      <c r="D16" s="178">
        <v>2657655.2259999998</v>
      </c>
      <c r="E16" s="178"/>
      <c r="F16" s="178"/>
      <c r="G16" s="178"/>
      <c r="H16" s="178"/>
      <c r="I16" s="178"/>
      <c r="J16" s="178"/>
      <c r="K16" s="178"/>
      <c r="L16" s="192"/>
      <c r="M16" s="191"/>
      <c r="N16" s="178"/>
      <c r="O16" s="178"/>
      <c r="P16" s="178"/>
      <c r="Q16" s="178"/>
      <c r="R16" s="178">
        <v>0</v>
      </c>
      <c r="S16" s="192"/>
      <c r="T16" s="317">
        <v>2657655.2259999998</v>
      </c>
      <c r="U16" s="317"/>
      <c r="V16" s="193">
        <f t="shared" si="0"/>
        <v>2657655.2259999998</v>
      </c>
    </row>
    <row r="17" spans="1:22" s="179" customFormat="1">
      <c r="A17" s="190">
        <v>11</v>
      </c>
      <c r="B17" s="1" t="s">
        <v>111</v>
      </c>
      <c r="C17" s="191"/>
      <c r="D17" s="178">
        <v>0</v>
      </c>
      <c r="E17" s="178"/>
      <c r="F17" s="178"/>
      <c r="G17" s="178"/>
      <c r="H17" s="178"/>
      <c r="I17" s="178"/>
      <c r="J17" s="178"/>
      <c r="K17" s="178"/>
      <c r="L17" s="192"/>
      <c r="M17" s="191"/>
      <c r="N17" s="178"/>
      <c r="O17" s="178"/>
      <c r="P17" s="178"/>
      <c r="Q17" s="178"/>
      <c r="R17" s="178">
        <v>0</v>
      </c>
      <c r="S17" s="192"/>
      <c r="T17" s="317">
        <v>0</v>
      </c>
      <c r="U17" s="317"/>
      <c r="V17" s="193">
        <f t="shared" si="0"/>
        <v>0</v>
      </c>
    </row>
    <row r="18" spans="1:22" s="179" customFormat="1">
      <c r="A18" s="190">
        <v>12</v>
      </c>
      <c r="B18" s="1" t="s">
        <v>112</v>
      </c>
      <c r="C18" s="191"/>
      <c r="D18" s="178">
        <v>0</v>
      </c>
      <c r="E18" s="178"/>
      <c r="F18" s="178"/>
      <c r="G18" s="178"/>
      <c r="H18" s="178"/>
      <c r="I18" s="178"/>
      <c r="J18" s="178"/>
      <c r="K18" s="178"/>
      <c r="L18" s="192"/>
      <c r="M18" s="191"/>
      <c r="N18" s="178"/>
      <c r="O18" s="178"/>
      <c r="P18" s="178"/>
      <c r="Q18" s="178"/>
      <c r="R18" s="178">
        <v>0</v>
      </c>
      <c r="S18" s="192"/>
      <c r="T18" s="317">
        <v>0</v>
      </c>
      <c r="U18" s="317"/>
      <c r="V18" s="193">
        <f t="shared" si="0"/>
        <v>0</v>
      </c>
    </row>
    <row r="19" spans="1:22" s="179" customFormat="1">
      <c r="A19" s="190">
        <v>13</v>
      </c>
      <c r="B19" s="1" t="s">
        <v>113</v>
      </c>
      <c r="C19" s="191"/>
      <c r="D19" s="178">
        <v>0</v>
      </c>
      <c r="E19" s="178"/>
      <c r="F19" s="178"/>
      <c r="G19" s="178"/>
      <c r="H19" s="178"/>
      <c r="I19" s="178"/>
      <c r="J19" s="178"/>
      <c r="K19" s="178"/>
      <c r="L19" s="192"/>
      <c r="M19" s="191"/>
      <c r="N19" s="178"/>
      <c r="O19" s="178"/>
      <c r="P19" s="178"/>
      <c r="Q19" s="178"/>
      <c r="R19" s="178">
        <v>0</v>
      </c>
      <c r="S19" s="192"/>
      <c r="T19" s="317">
        <v>0</v>
      </c>
      <c r="U19" s="317"/>
      <c r="V19" s="193">
        <f t="shared" si="0"/>
        <v>0</v>
      </c>
    </row>
    <row r="20" spans="1:22" s="179" customFormat="1">
      <c r="A20" s="190">
        <v>14</v>
      </c>
      <c r="B20" s="1" t="s">
        <v>114</v>
      </c>
      <c r="C20" s="191"/>
      <c r="D20" s="178">
        <v>0</v>
      </c>
      <c r="E20" s="178"/>
      <c r="F20" s="178"/>
      <c r="G20" s="178"/>
      <c r="H20" s="178"/>
      <c r="I20" s="178"/>
      <c r="J20" s="178"/>
      <c r="K20" s="178"/>
      <c r="L20" s="192"/>
      <c r="M20" s="191"/>
      <c r="N20" s="178"/>
      <c r="O20" s="178"/>
      <c r="P20" s="178"/>
      <c r="Q20" s="178"/>
      <c r="R20" s="178">
        <v>0</v>
      </c>
      <c r="S20" s="192"/>
      <c r="T20" s="317">
        <v>0</v>
      </c>
      <c r="U20" s="317"/>
      <c r="V20" s="193">
        <f t="shared" si="0"/>
        <v>0</v>
      </c>
    </row>
    <row r="21" spans="1:22" ht="13.5" thickBot="1">
      <c r="A21" s="180"/>
      <c r="B21" s="194" t="s">
        <v>115</v>
      </c>
      <c r="C21" s="195">
        <f>SUM(C7:C20)</f>
        <v>0</v>
      </c>
      <c r="D21" s="182">
        <f t="shared" ref="D21:V21" si="1">SUM(D7:D20)</f>
        <v>153384635.0894767</v>
      </c>
      <c r="E21" s="182">
        <f t="shared" si="1"/>
        <v>0</v>
      </c>
      <c r="F21" s="182">
        <f t="shared" si="1"/>
        <v>0</v>
      </c>
      <c r="G21" s="182">
        <f t="shared" si="1"/>
        <v>0</v>
      </c>
      <c r="H21" s="182">
        <f t="shared" si="1"/>
        <v>0</v>
      </c>
      <c r="I21" s="182">
        <f t="shared" si="1"/>
        <v>0</v>
      </c>
      <c r="J21" s="182">
        <f t="shared" si="1"/>
        <v>31525434.411600001</v>
      </c>
      <c r="K21" s="182">
        <f t="shared" si="1"/>
        <v>0</v>
      </c>
      <c r="L21" s="196">
        <f t="shared" si="1"/>
        <v>0</v>
      </c>
      <c r="M21" s="195">
        <f t="shared" si="1"/>
        <v>0</v>
      </c>
      <c r="N21" s="182">
        <f t="shared" si="1"/>
        <v>0</v>
      </c>
      <c r="O21" s="182">
        <f t="shared" si="1"/>
        <v>0</v>
      </c>
      <c r="P21" s="182">
        <f t="shared" si="1"/>
        <v>0</v>
      </c>
      <c r="Q21" s="182">
        <f t="shared" si="1"/>
        <v>0</v>
      </c>
      <c r="R21" s="182">
        <f t="shared" si="1"/>
        <v>24857536.565399997</v>
      </c>
      <c r="S21" s="196">
        <f>SUM(S7:S20)</f>
        <v>0</v>
      </c>
      <c r="T21" s="196">
        <f>SUM(T7:T20)</f>
        <v>144077755.58397672</v>
      </c>
      <c r="U21" s="196">
        <f t="shared" ref="U21" si="2">SUM(U7:U20)</f>
        <v>65689850.482500002</v>
      </c>
      <c r="V21" s="197">
        <f t="shared" si="1"/>
        <v>209767606.0664767</v>
      </c>
    </row>
    <row r="24" spans="1:22">
      <c r="A24" s="7"/>
      <c r="B24" s="7"/>
      <c r="C24" s="85"/>
      <c r="D24" s="85"/>
      <c r="E24" s="85"/>
    </row>
    <row r="25" spans="1:22">
      <c r="A25" s="198"/>
      <c r="B25" s="198"/>
      <c r="C25" s="7"/>
      <c r="D25" s="85"/>
      <c r="E25" s="85"/>
    </row>
    <row r="26" spans="1:22">
      <c r="A26" s="198"/>
      <c r="B26" s="86"/>
      <c r="C26" s="7"/>
      <c r="D26" s="85"/>
      <c r="E26" s="85"/>
    </row>
    <row r="27" spans="1:22">
      <c r="A27" s="198"/>
      <c r="B27" s="198"/>
      <c r="C27" s="7"/>
      <c r="D27" s="85"/>
      <c r="E27" s="85"/>
    </row>
    <row r="28" spans="1:22">
      <c r="A28" s="198"/>
      <c r="B28" s="86"/>
      <c r="C28" s="7"/>
      <c r="D28" s="85"/>
      <c r="E28" s="8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B8" sqref="B8"/>
    </sheetView>
  </sheetViews>
  <sheetFormatPr defaultColWidth="9.140625" defaultRowHeight="12.75"/>
  <cols>
    <col min="1" max="1" width="10.5703125" style="4" bestFit="1" customWidth="1"/>
    <col min="2" max="2" width="101.85546875" style="4" customWidth="1"/>
    <col min="3" max="3" width="13.7109375" style="318" customWidth="1"/>
    <col min="4" max="4" width="14.85546875" style="318" bestFit="1" customWidth="1"/>
    <col min="5" max="5" width="17.7109375" style="318" customWidth="1"/>
    <col min="6" max="6" width="15.85546875" style="318" customWidth="1"/>
    <col min="7" max="7" width="17.42578125" style="318" customWidth="1"/>
    <col min="8" max="8" width="15.28515625" style="318" customWidth="1"/>
    <col min="9" max="16384" width="9.140625" style="57"/>
  </cols>
  <sheetData>
    <row r="1" spans="1:9">
      <c r="A1" s="2" t="s">
        <v>35</v>
      </c>
      <c r="B1" s="3" t="s">
        <v>485</v>
      </c>
    </row>
    <row r="2" spans="1:9">
      <c r="A2" s="2" t="s">
        <v>36</v>
      </c>
      <c r="B2" s="459">
        <v>43100</v>
      </c>
    </row>
    <row r="4" spans="1:9" ht="13.5" thickBot="1">
      <c r="A4" s="2" t="s">
        <v>266</v>
      </c>
      <c r="B4" s="183" t="s">
        <v>392</v>
      </c>
    </row>
    <row r="5" spans="1:9">
      <c r="A5" s="184"/>
      <c r="B5" s="199"/>
      <c r="C5" s="319" t="s">
        <v>0</v>
      </c>
      <c r="D5" s="319" t="s">
        <v>1</v>
      </c>
      <c r="E5" s="319" t="s">
        <v>2</v>
      </c>
      <c r="F5" s="319" t="s">
        <v>3</v>
      </c>
      <c r="G5" s="320" t="s">
        <v>4</v>
      </c>
      <c r="H5" s="321" t="s">
        <v>10</v>
      </c>
      <c r="I5" s="200"/>
    </row>
    <row r="6" spans="1:9" s="200" customFormat="1" ht="12.75" customHeight="1">
      <c r="A6" s="201"/>
      <c r="B6" s="519" t="s">
        <v>265</v>
      </c>
      <c r="C6" s="521" t="s">
        <v>384</v>
      </c>
      <c r="D6" s="523" t="s">
        <v>383</v>
      </c>
      <c r="E6" s="524"/>
      <c r="F6" s="521" t="s">
        <v>388</v>
      </c>
      <c r="G6" s="521" t="s">
        <v>389</v>
      </c>
      <c r="H6" s="517" t="s">
        <v>387</v>
      </c>
    </row>
    <row r="7" spans="1:9" ht="38.25">
      <c r="A7" s="203"/>
      <c r="B7" s="520"/>
      <c r="C7" s="522"/>
      <c r="D7" s="322" t="s">
        <v>386</v>
      </c>
      <c r="E7" s="322" t="s">
        <v>385</v>
      </c>
      <c r="F7" s="522"/>
      <c r="G7" s="522"/>
      <c r="H7" s="518"/>
      <c r="I7" s="200"/>
    </row>
    <row r="8" spans="1:9">
      <c r="A8" s="201">
        <v>1</v>
      </c>
      <c r="B8" s="1" t="s">
        <v>102</v>
      </c>
      <c r="C8" s="323">
        <v>1985419352.7104988</v>
      </c>
      <c r="D8" s="324"/>
      <c r="E8" s="323"/>
      <c r="F8" s="323">
        <v>998829976.19799995</v>
      </c>
      <c r="G8" s="325">
        <v>998829976.19799995</v>
      </c>
      <c r="H8" s="327">
        <f>G8/(C8+E8)</f>
        <v>0.50308262324248787</v>
      </c>
    </row>
    <row r="9" spans="1:9" ht="15" customHeight="1">
      <c r="A9" s="201">
        <v>2</v>
      </c>
      <c r="B9" s="1" t="s">
        <v>103</v>
      </c>
      <c r="C9" s="323">
        <v>0</v>
      </c>
      <c r="D9" s="324"/>
      <c r="E9" s="323"/>
      <c r="F9" s="323"/>
      <c r="G9" s="325">
        <v>0</v>
      </c>
      <c r="H9" s="327" t="e">
        <f t="shared" ref="H9:H21" si="0">G9/(C9+E9)</f>
        <v>#DIV/0!</v>
      </c>
    </row>
    <row r="10" spans="1:9">
      <c r="A10" s="201">
        <v>3</v>
      </c>
      <c r="B10" s="1" t="s">
        <v>285</v>
      </c>
      <c r="C10" s="323">
        <v>0</v>
      </c>
      <c r="D10" s="324"/>
      <c r="E10" s="323"/>
      <c r="F10" s="323"/>
      <c r="G10" s="325">
        <v>0</v>
      </c>
      <c r="H10" s="327" t="e">
        <f t="shared" si="0"/>
        <v>#DIV/0!</v>
      </c>
    </row>
    <row r="11" spans="1:9">
      <c r="A11" s="201">
        <v>4</v>
      </c>
      <c r="B11" s="1" t="s">
        <v>104</v>
      </c>
      <c r="C11" s="323">
        <v>0</v>
      </c>
      <c r="D11" s="324"/>
      <c r="E11" s="323"/>
      <c r="F11" s="323"/>
      <c r="G11" s="325">
        <v>0</v>
      </c>
      <c r="H11" s="327" t="e">
        <f t="shared" si="0"/>
        <v>#DIV/0!</v>
      </c>
    </row>
    <row r="12" spans="1:9">
      <c r="A12" s="201">
        <v>5</v>
      </c>
      <c r="B12" s="1" t="s">
        <v>105</v>
      </c>
      <c r="C12" s="323">
        <v>504789798.74000001</v>
      </c>
      <c r="D12" s="324"/>
      <c r="E12" s="323"/>
      <c r="F12" s="323"/>
      <c r="G12" s="325">
        <v>0</v>
      </c>
      <c r="H12" s="327">
        <f t="shared" si="0"/>
        <v>0</v>
      </c>
    </row>
    <row r="13" spans="1:9">
      <c r="A13" s="201">
        <v>6</v>
      </c>
      <c r="B13" s="1" t="s">
        <v>106</v>
      </c>
      <c r="C13" s="323">
        <v>1178003587.998646</v>
      </c>
      <c r="D13" s="324"/>
      <c r="E13" s="323"/>
      <c r="F13" s="323">
        <v>260584571.49698302</v>
      </c>
      <c r="G13" s="325">
        <v>260584571.49698302</v>
      </c>
      <c r="H13" s="327">
        <f t="shared" si="0"/>
        <v>0.22120863989871187</v>
      </c>
    </row>
    <row r="14" spans="1:9">
      <c r="A14" s="201">
        <v>7</v>
      </c>
      <c r="B14" s="1" t="s">
        <v>107</v>
      </c>
      <c r="C14" s="323">
        <v>2303108930.7936735</v>
      </c>
      <c r="D14" s="324">
        <v>819952801.22829998</v>
      </c>
      <c r="E14" s="323">
        <v>351540675.83706003</v>
      </c>
      <c r="F14" s="323">
        <v>2654649606.6307335</v>
      </c>
      <c r="G14" s="325">
        <v>2498853336.0827408</v>
      </c>
      <c r="H14" s="327">
        <f t="shared" si="0"/>
        <v>0.94131192675717057</v>
      </c>
    </row>
    <row r="15" spans="1:9">
      <c r="A15" s="201">
        <v>8</v>
      </c>
      <c r="B15" s="1" t="s">
        <v>108</v>
      </c>
      <c r="C15" s="323">
        <v>3435060986</v>
      </c>
      <c r="D15" s="324">
        <v>240703641.50150001</v>
      </c>
      <c r="E15" s="323">
        <v>118829267.50075001</v>
      </c>
      <c r="F15" s="323">
        <v>2665417690.1255627</v>
      </c>
      <c r="G15" s="325">
        <v>2614576867.8539686</v>
      </c>
      <c r="H15" s="327">
        <f t="shared" si="0"/>
        <v>0.73569431843836108</v>
      </c>
    </row>
    <row r="16" spans="1:9">
      <c r="A16" s="201">
        <v>9</v>
      </c>
      <c r="B16" s="1" t="s">
        <v>109</v>
      </c>
      <c r="C16" s="323">
        <v>1088762003.8207242</v>
      </c>
      <c r="D16" s="324"/>
      <c r="E16" s="323"/>
      <c r="F16" s="323">
        <v>381066701.33725345</v>
      </c>
      <c r="G16" s="325">
        <v>380593843.3163631</v>
      </c>
      <c r="H16" s="327">
        <f t="shared" si="0"/>
        <v>0.34956569202522586</v>
      </c>
    </row>
    <row r="17" spans="1:8">
      <c r="A17" s="201">
        <v>10</v>
      </c>
      <c r="B17" s="1" t="s">
        <v>110</v>
      </c>
      <c r="C17" s="323">
        <v>161059565.47608399</v>
      </c>
      <c r="D17" s="324"/>
      <c r="E17" s="323"/>
      <c r="F17" s="323">
        <v>162621930.54609653</v>
      </c>
      <c r="G17" s="325">
        <v>159964275.32009652</v>
      </c>
      <c r="H17" s="327">
        <f t="shared" si="0"/>
        <v>0.99319947155730959</v>
      </c>
    </row>
    <row r="18" spans="1:8">
      <c r="A18" s="201">
        <v>11</v>
      </c>
      <c r="B18" s="1" t="s">
        <v>111</v>
      </c>
      <c r="C18" s="323">
        <v>176013754.51370603</v>
      </c>
      <c r="D18" s="324"/>
      <c r="E18" s="323"/>
      <c r="F18" s="323">
        <v>264809136.60304803</v>
      </c>
      <c r="G18" s="325">
        <v>264809136.60304803</v>
      </c>
      <c r="H18" s="327">
        <f t="shared" si="0"/>
        <v>1.5044797909951269</v>
      </c>
    </row>
    <row r="19" spans="1:8">
      <c r="A19" s="201">
        <v>12</v>
      </c>
      <c r="B19" s="1" t="s">
        <v>112</v>
      </c>
      <c r="C19" s="323">
        <v>0</v>
      </c>
      <c r="D19" s="324"/>
      <c r="E19" s="323"/>
      <c r="F19" s="323"/>
      <c r="G19" s="325">
        <v>0</v>
      </c>
      <c r="H19" s="327" t="e">
        <f t="shared" si="0"/>
        <v>#DIV/0!</v>
      </c>
    </row>
    <row r="20" spans="1:8">
      <c r="A20" s="201">
        <v>13</v>
      </c>
      <c r="B20" s="1" t="s">
        <v>260</v>
      </c>
      <c r="C20" s="323">
        <v>0</v>
      </c>
      <c r="D20" s="324"/>
      <c r="E20" s="323"/>
      <c r="F20" s="323"/>
      <c r="G20" s="325">
        <v>0</v>
      </c>
      <c r="H20" s="327" t="e">
        <f t="shared" si="0"/>
        <v>#DIV/0!</v>
      </c>
    </row>
    <row r="21" spans="1:8">
      <c r="A21" s="201">
        <v>14</v>
      </c>
      <c r="B21" s="1" t="s">
        <v>114</v>
      </c>
      <c r="C21" s="323">
        <v>1067671730.8703939</v>
      </c>
      <c r="D21" s="324"/>
      <c r="E21" s="323"/>
      <c r="F21" s="323">
        <v>809799090.70575297</v>
      </c>
      <c r="G21" s="325">
        <v>809799090.70575297</v>
      </c>
      <c r="H21" s="327">
        <f t="shared" si="0"/>
        <v>0.75847197906568498</v>
      </c>
    </row>
    <row r="22" spans="1:8" ht="13.5" thickBot="1">
      <c r="A22" s="204"/>
      <c r="B22" s="205" t="s">
        <v>115</v>
      </c>
      <c r="C22" s="326">
        <f>SUM(C8:C21)</f>
        <v>11899889710.923725</v>
      </c>
      <c r="D22" s="326">
        <f>SUM(D8:D21)</f>
        <v>1060656442.7298</v>
      </c>
      <c r="E22" s="326">
        <f>SUM(E8:E21)</f>
        <v>470369943.33781004</v>
      </c>
      <c r="F22" s="326">
        <f>SUM(F8:F21)</f>
        <v>8197778703.6434307</v>
      </c>
      <c r="G22" s="326">
        <f>SUM(G8:G21)</f>
        <v>7988011097.5769548</v>
      </c>
      <c r="H22" s="328" t="e">
        <f t="shared" ref="H22" si="1">SUM(H8:H21)</f>
        <v>#DIV/0!</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C7" sqref="C7"/>
    </sheetView>
  </sheetViews>
  <sheetFormatPr defaultColWidth="9.140625" defaultRowHeight="12.75"/>
  <cols>
    <col min="1" max="1" width="10.5703125" style="318" bestFit="1" customWidth="1"/>
    <col min="2" max="2" width="104.140625" style="318" customWidth="1"/>
    <col min="3" max="5" width="13.5703125" style="318" bestFit="1" customWidth="1"/>
    <col min="6" max="6" width="12" style="318" bestFit="1" customWidth="1"/>
    <col min="7" max="8" width="13.5703125" style="318" bestFit="1" customWidth="1"/>
    <col min="9" max="9" width="12" style="318" bestFit="1" customWidth="1"/>
    <col min="10" max="11" width="13.5703125" style="318" bestFit="1" customWidth="1"/>
    <col min="12" max="16384" width="9.140625" style="318"/>
  </cols>
  <sheetData>
    <row r="1" spans="1:11">
      <c r="A1" s="318" t="s">
        <v>35</v>
      </c>
      <c r="B1" s="3" t="s">
        <v>485</v>
      </c>
    </row>
    <row r="2" spans="1:11">
      <c r="A2" s="318" t="s">
        <v>36</v>
      </c>
      <c r="B2" s="459">
        <v>43100</v>
      </c>
      <c r="C2" s="344"/>
      <c r="D2" s="344"/>
    </row>
    <row r="3" spans="1:11">
      <c r="B3" s="344"/>
      <c r="C3" s="344"/>
      <c r="D3" s="344"/>
    </row>
    <row r="4" spans="1:11" ht="13.5" thickBot="1">
      <c r="A4" s="318" t="s">
        <v>262</v>
      </c>
      <c r="B4" s="371" t="s">
        <v>393</v>
      </c>
      <c r="C4" s="344"/>
      <c r="D4" s="344"/>
    </row>
    <row r="5" spans="1:11" ht="30" customHeight="1">
      <c r="A5" s="525"/>
      <c r="B5" s="526"/>
      <c r="C5" s="527" t="s">
        <v>459</v>
      </c>
      <c r="D5" s="527"/>
      <c r="E5" s="527"/>
      <c r="F5" s="527" t="s">
        <v>461</v>
      </c>
      <c r="G5" s="527"/>
      <c r="H5" s="527"/>
      <c r="I5" s="527" t="s">
        <v>460</v>
      </c>
      <c r="J5" s="527"/>
      <c r="K5" s="528"/>
    </row>
    <row r="6" spans="1:11">
      <c r="A6" s="345"/>
      <c r="B6" s="346"/>
      <c r="C6" s="64" t="s">
        <v>74</v>
      </c>
      <c r="D6" s="64" t="s">
        <v>75</v>
      </c>
      <c r="E6" s="64" t="s">
        <v>76</v>
      </c>
      <c r="F6" s="64" t="s">
        <v>74</v>
      </c>
      <c r="G6" s="64" t="s">
        <v>75</v>
      </c>
      <c r="H6" s="64" t="s">
        <v>76</v>
      </c>
      <c r="I6" s="64" t="s">
        <v>74</v>
      </c>
      <c r="J6" s="64" t="s">
        <v>75</v>
      </c>
      <c r="K6" s="64" t="s">
        <v>76</v>
      </c>
    </row>
    <row r="7" spans="1:11">
      <c r="A7" s="347" t="s">
        <v>396</v>
      </c>
      <c r="B7" s="348"/>
      <c r="C7" s="348"/>
      <c r="D7" s="348"/>
      <c r="E7" s="348"/>
      <c r="F7" s="348"/>
      <c r="G7" s="348"/>
      <c r="H7" s="348"/>
      <c r="I7" s="348"/>
      <c r="J7" s="348"/>
      <c r="K7" s="349"/>
    </row>
    <row r="8" spans="1:11">
      <c r="A8" s="350">
        <v>1</v>
      </c>
      <c r="B8" s="351" t="s">
        <v>394</v>
      </c>
      <c r="C8" s="352"/>
      <c r="D8" s="352"/>
      <c r="E8" s="352"/>
      <c r="F8" s="441">
        <v>689277669.65149999</v>
      </c>
      <c r="G8" s="441">
        <v>1762524423.9837</v>
      </c>
      <c r="H8" s="441">
        <v>2451802093.6352</v>
      </c>
      <c r="I8" s="441">
        <v>689277669.65149999</v>
      </c>
      <c r="J8" s="441">
        <v>1216800213.03</v>
      </c>
      <c r="K8" s="442">
        <v>1906077882.6815</v>
      </c>
    </row>
    <row r="9" spans="1:11">
      <c r="A9" s="347" t="s">
        <v>397</v>
      </c>
      <c r="B9" s="348"/>
      <c r="C9" s="348"/>
      <c r="D9" s="348"/>
      <c r="E9" s="348"/>
      <c r="F9" s="443"/>
      <c r="G9" s="443"/>
      <c r="H9" s="443"/>
      <c r="I9" s="443"/>
      <c r="J9" s="443"/>
      <c r="K9" s="444"/>
    </row>
    <row r="10" spans="1:11">
      <c r="A10" s="353">
        <v>2</v>
      </c>
      <c r="B10" s="354" t="s">
        <v>405</v>
      </c>
      <c r="C10" s="449">
        <v>670131439.65799999</v>
      </c>
      <c r="D10" s="445">
        <v>2147053621.9860001</v>
      </c>
      <c r="E10" s="445">
        <v>2817185061.6440001</v>
      </c>
      <c r="F10" s="445">
        <v>126841343.03525001</v>
      </c>
      <c r="G10" s="445">
        <v>512160091.77985013</v>
      </c>
      <c r="H10" s="445">
        <v>639001434.81510007</v>
      </c>
      <c r="I10" s="445">
        <v>35815723.224399999</v>
      </c>
      <c r="J10" s="445">
        <v>137930059.0158</v>
      </c>
      <c r="K10" s="446">
        <v>173745782.24020001</v>
      </c>
    </row>
    <row r="11" spans="1:11">
      <c r="A11" s="353">
        <v>3</v>
      </c>
      <c r="B11" s="354" t="s">
        <v>399</v>
      </c>
      <c r="C11" s="449">
        <v>1137179313.1695006</v>
      </c>
      <c r="D11" s="445">
        <v>1670227338.0405984</v>
      </c>
      <c r="E11" s="445">
        <v>2807406651.2100992</v>
      </c>
      <c r="F11" s="445">
        <v>557380340.83235002</v>
      </c>
      <c r="G11" s="445">
        <v>937047783.16710031</v>
      </c>
      <c r="H11" s="445">
        <v>1494428123.9994502</v>
      </c>
      <c r="I11" s="445">
        <v>475001346.33937484</v>
      </c>
      <c r="J11" s="445">
        <v>774474241.51546001</v>
      </c>
      <c r="K11" s="446">
        <v>1249475587.8548348</v>
      </c>
    </row>
    <row r="12" spans="1:11">
      <c r="A12" s="353">
        <v>4</v>
      </c>
      <c r="B12" s="354" t="s">
        <v>400</v>
      </c>
      <c r="C12" s="449">
        <v>907800000</v>
      </c>
      <c r="D12" s="445">
        <v>0</v>
      </c>
      <c r="E12" s="445">
        <v>907800000</v>
      </c>
      <c r="F12" s="445">
        <v>0</v>
      </c>
      <c r="G12" s="445">
        <v>0</v>
      </c>
      <c r="H12" s="445">
        <v>0</v>
      </c>
      <c r="I12" s="445"/>
      <c r="J12" s="445"/>
      <c r="K12" s="446"/>
    </row>
    <row r="13" spans="1:11">
      <c r="A13" s="353">
        <v>5</v>
      </c>
      <c r="B13" s="354" t="s">
        <v>408</v>
      </c>
      <c r="C13" s="449">
        <v>569220379.00999999</v>
      </c>
      <c r="D13" s="445">
        <v>493487671.48135</v>
      </c>
      <c r="E13" s="445">
        <v>1062708050.4913499</v>
      </c>
      <c r="F13" s="445">
        <v>92134536.312100023</v>
      </c>
      <c r="G13" s="445">
        <v>73382714.273803994</v>
      </c>
      <c r="H13" s="445">
        <v>165517250.585904</v>
      </c>
      <c r="I13" s="445">
        <v>31813769.976</v>
      </c>
      <c r="J13" s="445">
        <v>30335441.651060004</v>
      </c>
      <c r="K13" s="446">
        <v>62149211.627060004</v>
      </c>
    </row>
    <row r="14" spans="1:11">
      <c r="A14" s="353">
        <v>6</v>
      </c>
      <c r="B14" s="354" t="s">
        <v>455</v>
      </c>
      <c r="C14" s="449"/>
      <c r="D14" s="445"/>
      <c r="E14" s="445"/>
      <c r="F14" s="445"/>
      <c r="G14" s="445"/>
      <c r="H14" s="445"/>
      <c r="I14" s="445"/>
      <c r="J14" s="445"/>
      <c r="K14" s="446"/>
    </row>
    <row r="15" spans="1:11">
      <c r="A15" s="353">
        <v>7</v>
      </c>
      <c r="B15" s="354" t="s">
        <v>456</v>
      </c>
      <c r="C15" s="449">
        <v>33345650.010000002</v>
      </c>
      <c r="D15" s="445">
        <v>47394082.719999999</v>
      </c>
      <c r="E15" s="445">
        <v>80739732.730000004</v>
      </c>
      <c r="F15" s="445">
        <v>33345650.010000002</v>
      </c>
      <c r="G15" s="445">
        <v>47394082.719999999</v>
      </c>
      <c r="H15" s="445">
        <v>80739732.730000004</v>
      </c>
      <c r="I15" s="445">
        <v>33345650.010000002</v>
      </c>
      <c r="J15" s="445">
        <v>47394082.719999999</v>
      </c>
      <c r="K15" s="446">
        <v>80739732.730000004</v>
      </c>
    </row>
    <row r="16" spans="1:11">
      <c r="A16" s="353">
        <v>8</v>
      </c>
      <c r="B16" s="355" t="s">
        <v>401</v>
      </c>
      <c r="C16" s="449">
        <v>3317676781.8475008</v>
      </c>
      <c r="D16" s="445">
        <v>4358162714.2279491</v>
      </c>
      <c r="E16" s="445">
        <v>7675839496.075449</v>
      </c>
      <c r="F16" s="445">
        <v>809701870.18970001</v>
      </c>
      <c r="G16" s="445">
        <v>1569984671.9407544</v>
      </c>
      <c r="H16" s="445">
        <v>2379686542.1304545</v>
      </c>
      <c r="I16" s="445">
        <v>575976489.54977477</v>
      </c>
      <c r="J16" s="445">
        <v>990133824.90232003</v>
      </c>
      <c r="K16" s="446">
        <v>1566110314.4520948</v>
      </c>
    </row>
    <row r="17" spans="1:11">
      <c r="A17" s="347" t="s">
        <v>398</v>
      </c>
      <c r="B17" s="348"/>
      <c r="C17" s="443"/>
      <c r="D17" s="443"/>
      <c r="E17" s="443"/>
      <c r="F17" s="443"/>
      <c r="G17" s="443"/>
      <c r="H17" s="443"/>
      <c r="I17" s="443"/>
      <c r="J17" s="443"/>
      <c r="K17" s="444"/>
    </row>
    <row r="18" spans="1:11">
      <c r="A18" s="353">
        <v>9</v>
      </c>
      <c r="B18" s="354" t="s">
        <v>404</v>
      </c>
      <c r="C18" s="449">
        <v>0</v>
      </c>
      <c r="D18" s="445">
        <v>0</v>
      </c>
      <c r="E18" s="445">
        <v>0</v>
      </c>
      <c r="F18" s="445">
        <v>0</v>
      </c>
      <c r="G18" s="445">
        <v>0</v>
      </c>
      <c r="H18" s="445">
        <v>0</v>
      </c>
      <c r="I18" s="445"/>
      <c r="J18" s="445"/>
      <c r="K18" s="446"/>
    </row>
    <row r="19" spans="1:11">
      <c r="A19" s="353">
        <v>10</v>
      </c>
      <c r="B19" s="354" t="s">
        <v>457</v>
      </c>
      <c r="C19" s="449">
        <v>156634962.77999997</v>
      </c>
      <c r="D19" s="445">
        <v>154373856.31990001</v>
      </c>
      <c r="E19" s="445">
        <v>311008819.09990001</v>
      </c>
      <c r="F19" s="445">
        <v>78317481.389999986</v>
      </c>
      <c r="G19" s="445">
        <v>77186928.159950003</v>
      </c>
      <c r="H19" s="445">
        <v>155504409.54995</v>
      </c>
      <c r="I19" s="445">
        <v>78317481.389999986</v>
      </c>
      <c r="J19" s="445">
        <v>878109864.60615015</v>
      </c>
      <c r="K19" s="446">
        <v>956427345.99615014</v>
      </c>
    </row>
    <row r="20" spans="1:11">
      <c r="A20" s="353">
        <v>11</v>
      </c>
      <c r="B20" s="354" t="s">
        <v>403</v>
      </c>
      <c r="C20" s="449">
        <v>389324.31999999983</v>
      </c>
      <c r="D20" s="445">
        <v>42552040.159471013</v>
      </c>
      <c r="E20" s="445">
        <v>42941364.479471013</v>
      </c>
      <c r="F20" s="445">
        <v>389324.31999999983</v>
      </c>
      <c r="G20" s="445">
        <v>42552040.159471013</v>
      </c>
      <c r="H20" s="445">
        <v>42941364.479471013</v>
      </c>
      <c r="I20" s="445">
        <v>389324.31999999983</v>
      </c>
      <c r="J20" s="445">
        <v>42552040.159471013</v>
      </c>
      <c r="K20" s="446">
        <v>42941364.479471013</v>
      </c>
    </row>
    <row r="21" spans="1:11" ht="13.5" thickBot="1">
      <c r="A21" s="356">
        <v>12</v>
      </c>
      <c r="B21" s="357" t="s">
        <v>402</v>
      </c>
      <c r="C21" s="450">
        <v>157024287.09999996</v>
      </c>
      <c r="D21" s="447">
        <v>196925896.47937101</v>
      </c>
      <c r="E21" s="450">
        <v>353950183.57937104</v>
      </c>
      <c r="F21" s="447">
        <v>78706805.709999979</v>
      </c>
      <c r="G21" s="447">
        <v>119738968.31942102</v>
      </c>
      <c r="H21" s="447">
        <v>198445774.02942103</v>
      </c>
      <c r="I21" s="447">
        <v>78706805.709999979</v>
      </c>
      <c r="J21" s="447">
        <v>920661904.76562119</v>
      </c>
      <c r="K21" s="448">
        <v>999368710.4756211</v>
      </c>
    </row>
    <row r="22" spans="1:11" ht="38.25" customHeight="1" thickBot="1">
      <c r="A22" s="358"/>
      <c r="B22" s="359"/>
      <c r="C22" s="359"/>
      <c r="D22" s="359"/>
      <c r="E22" s="359"/>
      <c r="F22" s="529" t="s">
        <v>462</v>
      </c>
      <c r="G22" s="527"/>
      <c r="H22" s="527"/>
      <c r="I22" s="529" t="s">
        <v>409</v>
      </c>
      <c r="J22" s="527"/>
      <c r="K22" s="528"/>
    </row>
    <row r="23" spans="1:11">
      <c r="A23" s="360">
        <v>13</v>
      </c>
      <c r="B23" s="361" t="s">
        <v>394</v>
      </c>
      <c r="C23" s="362"/>
      <c r="D23" s="362"/>
      <c r="E23" s="362"/>
      <c r="F23" s="451">
        <v>689277669.65149999</v>
      </c>
      <c r="G23" s="451">
        <v>1762524423.9837</v>
      </c>
      <c r="H23" s="451">
        <v>2451802093.6352</v>
      </c>
      <c r="I23" s="451">
        <v>689277669.65149999</v>
      </c>
      <c r="J23" s="451">
        <v>1216800213.03</v>
      </c>
      <c r="K23" s="452">
        <v>1906077882.6815</v>
      </c>
    </row>
    <row r="24" spans="1:11" ht="13.5" thickBot="1">
      <c r="A24" s="363">
        <v>14</v>
      </c>
      <c r="B24" s="364" t="s">
        <v>406</v>
      </c>
      <c r="C24" s="365"/>
      <c r="D24" s="366"/>
      <c r="E24" s="367"/>
      <c r="F24" s="453">
        <v>730995064.47970009</v>
      </c>
      <c r="G24" s="453">
        <v>1450245703.6213334</v>
      </c>
      <c r="H24" s="453">
        <v>2181240768.1010337</v>
      </c>
      <c r="I24" s="453">
        <v>497269683.83977479</v>
      </c>
      <c r="J24" s="453">
        <v>247533456.22558001</v>
      </c>
      <c r="K24" s="454">
        <v>566741603.97647369</v>
      </c>
    </row>
    <row r="25" spans="1:11" ht="13.5" thickBot="1">
      <c r="A25" s="368">
        <v>15</v>
      </c>
      <c r="B25" s="369" t="s">
        <v>407</v>
      </c>
      <c r="C25" s="370"/>
      <c r="D25" s="370"/>
      <c r="E25" s="370"/>
      <c r="F25" s="455">
        <v>0.9429306751094233</v>
      </c>
      <c r="G25" s="455">
        <v>1.2153281472116013</v>
      </c>
      <c r="H25" s="455">
        <v>1.124040101162108</v>
      </c>
      <c r="I25" s="455">
        <v>1.3861244553037986</v>
      </c>
      <c r="J25" s="455">
        <v>4.9157000091378205</v>
      </c>
      <c r="K25" s="456">
        <v>3.3632220915276658</v>
      </c>
    </row>
    <row r="27" spans="1:11" ht="25.5">
      <c r="B27" s="343" t="s">
        <v>458</v>
      </c>
    </row>
    <row r="28" spans="1:11">
      <c r="B28" s="318" t="s">
        <v>463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pane="topRight" activeCell="B1" sqref="B1"/>
      <selection pane="bottomLeft" activeCell="A5" sqref="A5"/>
      <selection pane="bottomRight" activeCell="B6" sqref="B6"/>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57"/>
  </cols>
  <sheetData>
    <row r="1" spans="1:14">
      <c r="A1" s="4" t="s">
        <v>35</v>
      </c>
      <c r="B1" s="3" t="s">
        <v>485</v>
      </c>
    </row>
    <row r="2" spans="1:14" ht="14.25" customHeight="1">
      <c r="A2" s="4" t="s">
        <v>36</v>
      </c>
      <c r="B2" s="459">
        <v>43100</v>
      </c>
    </row>
    <row r="3" spans="1:14" ht="14.25" customHeight="1"/>
    <row r="4" spans="1:14" ht="13.5" thickBot="1">
      <c r="A4" s="4" t="s">
        <v>278</v>
      </c>
      <c r="B4" s="280" t="s">
        <v>33</v>
      </c>
    </row>
    <row r="5" spans="1:14" s="211" customFormat="1">
      <c r="A5" s="207"/>
      <c r="B5" s="208"/>
      <c r="C5" s="209" t="s">
        <v>0</v>
      </c>
      <c r="D5" s="209" t="s">
        <v>1</v>
      </c>
      <c r="E5" s="209" t="s">
        <v>2</v>
      </c>
      <c r="F5" s="209" t="s">
        <v>3</v>
      </c>
      <c r="G5" s="209" t="s">
        <v>4</v>
      </c>
      <c r="H5" s="209" t="s">
        <v>10</v>
      </c>
      <c r="I5" s="209" t="s">
        <v>13</v>
      </c>
      <c r="J5" s="209" t="s">
        <v>14</v>
      </c>
      <c r="K5" s="209" t="s">
        <v>15</v>
      </c>
      <c r="L5" s="209" t="s">
        <v>16</v>
      </c>
      <c r="M5" s="209" t="s">
        <v>17</v>
      </c>
      <c r="N5" s="210" t="s">
        <v>18</v>
      </c>
    </row>
    <row r="6" spans="1:14" ht="25.5">
      <c r="A6" s="212"/>
      <c r="B6" s="213"/>
      <c r="C6" s="214" t="s">
        <v>277</v>
      </c>
      <c r="D6" s="215" t="s">
        <v>276</v>
      </c>
      <c r="E6" s="216" t="s">
        <v>275</v>
      </c>
      <c r="F6" s="217">
        <v>0</v>
      </c>
      <c r="G6" s="217">
        <v>0.2</v>
      </c>
      <c r="H6" s="217">
        <v>0.35</v>
      </c>
      <c r="I6" s="217">
        <v>0.5</v>
      </c>
      <c r="J6" s="217">
        <v>0.75</v>
      </c>
      <c r="K6" s="217">
        <v>1</v>
      </c>
      <c r="L6" s="217">
        <v>1.5</v>
      </c>
      <c r="M6" s="217">
        <v>2.5</v>
      </c>
      <c r="N6" s="279" t="s">
        <v>292</v>
      </c>
    </row>
    <row r="7" spans="1:14" ht="15">
      <c r="A7" s="218">
        <v>1</v>
      </c>
      <c r="B7" s="219" t="s">
        <v>274</v>
      </c>
      <c r="C7" s="220">
        <f>SUM(C8:C13)</f>
        <v>190543082.15700001</v>
      </c>
      <c r="D7" s="213"/>
      <c r="E7" s="221">
        <f t="shared" ref="E7" si="0">SUM(E8:E13)</f>
        <v>3810861.6431400003</v>
      </c>
      <c r="F7" s="222">
        <v>0</v>
      </c>
      <c r="G7" s="222">
        <v>0</v>
      </c>
      <c r="H7" s="222">
        <v>0</v>
      </c>
      <c r="I7" s="222">
        <v>0</v>
      </c>
      <c r="J7" s="222">
        <v>0</v>
      </c>
      <c r="K7" s="222">
        <v>3810861.6431400003</v>
      </c>
      <c r="L7" s="222">
        <v>0</v>
      </c>
      <c r="M7" s="222">
        <v>0</v>
      </c>
      <c r="N7" s="223">
        <f>SUM(N8:N13)</f>
        <v>3810861.6431400003</v>
      </c>
    </row>
    <row r="8" spans="1:14" ht="14.25">
      <c r="A8" s="218">
        <v>1.1000000000000001</v>
      </c>
      <c r="B8" s="224" t="s">
        <v>272</v>
      </c>
      <c r="C8" s="222">
        <v>190543082.15700001</v>
      </c>
      <c r="D8" s="225">
        <v>0.02</v>
      </c>
      <c r="E8" s="221">
        <f>C8*D8</f>
        <v>3810861.6431400003</v>
      </c>
      <c r="F8" s="222"/>
      <c r="G8" s="222"/>
      <c r="H8" s="222"/>
      <c r="I8" s="222"/>
      <c r="J8" s="222"/>
      <c r="K8" s="222">
        <v>3810861.6431400003</v>
      </c>
      <c r="L8" s="222"/>
      <c r="M8" s="222"/>
      <c r="N8" s="223">
        <f>SUMPRODUCT($F$6:$M$6,F8:M8)</f>
        <v>3810861.6431400003</v>
      </c>
    </row>
    <row r="9" spans="1:14" ht="14.25">
      <c r="A9" s="218">
        <v>1.2</v>
      </c>
      <c r="B9" s="224" t="s">
        <v>271</v>
      </c>
      <c r="C9" s="222">
        <v>0</v>
      </c>
      <c r="D9" s="225">
        <v>0.05</v>
      </c>
      <c r="E9" s="221">
        <f>C9*D9</f>
        <v>0</v>
      </c>
      <c r="F9" s="222"/>
      <c r="G9" s="222"/>
      <c r="H9" s="222"/>
      <c r="I9" s="222"/>
      <c r="J9" s="222"/>
      <c r="K9" s="222"/>
      <c r="L9" s="222"/>
      <c r="M9" s="222"/>
      <c r="N9" s="223">
        <f t="shared" ref="N9:N12" si="1">SUMPRODUCT($F$6:$M$6,F9:M9)</f>
        <v>0</v>
      </c>
    </row>
    <row r="10" spans="1:14" ht="14.25">
      <c r="A10" s="218">
        <v>1.3</v>
      </c>
      <c r="B10" s="224" t="s">
        <v>270</v>
      </c>
      <c r="C10" s="222">
        <v>0</v>
      </c>
      <c r="D10" s="225">
        <v>0.08</v>
      </c>
      <c r="E10" s="221">
        <f>C10*D10</f>
        <v>0</v>
      </c>
      <c r="F10" s="222"/>
      <c r="G10" s="222"/>
      <c r="H10" s="222"/>
      <c r="I10" s="222"/>
      <c r="J10" s="222"/>
      <c r="K10" s="222"/>
      <c r="L10" s="222"/>
      <c r="M10" s="222"/>
      <c r="N10" s="223">
        <f>SUMPRODUCT($F$6:$M$6,F10:M10)</f>
        <v>0</v>
      </c>
    </row>
    <row r="11" spans="1:14" ht="14.25">
      <c r="A11" s="218">
        <v>1.4</v>
      </c>
      <c r="B11" s="224" t="s">
        <v>269</v>
      </c>
      <c r="C11" s="222">
        <v>0</v>
      </c>
      <c r="D11" s="225">
        <v>0.11</v>
      </c>
      <c r="E11" s="221">
        <f>C11*D11</f>
        <v>0</v>
      </c>
      <c r="F11" s="222"/>
      <c r="G11" s="222"/>
      <c r="H11" s="222"/>
      <c r="I11" s="222"/>
      <c r="J11" s="222"/>
      <c r="K11" s="222"/>
      <c r="L11" s="222"/>
      <c r="M11" s="222"/>
      <c r="N11" s="223">
        <f t="shared" si="1"/>
        <v>0</v>
      </c>
    </row>
    <row r="12" spans="1:14" ht="14.25">
      <c r="A12" s="218">
        <v>1.5</v>
      </c>
      <c r="B12" s="224" t="s">
        <v>268</v>
      </c>
      <c r="C12" s="222">
        <v>0</v>
      </c>
      <c r="D12" s="225">
        <v>0.14000000000000001</v>
      </c>
      <c r="E12" s="221">
        <f>C12*D12</f>
        <v>0</v>
      </c>
      <c r="F12" s="222"/>
      <c r="G12" s="222"/>
      <c r="H12" s="222"/>
      <c r="I12" s="222"/>
      <c r="J12" s="222"/>
      <c r="K12" s="222"/>
      <c r="L12" s="222"/>
      <c r="M12" s="222"/>
      <c r="N12" s="223">
        <f t="shared" si="1"/>
        <v>0</v>
      </c>
    </row>
    <row r="13" spans="1:14" ht="14.25">
      <c r="A13" s="218">
        <v>1.6</v>
      </c>
      <c r="B13" s="226" t="s">
        <v>267</v>
      </c>
      <c r="C13" s="222">
        <v>0</v>
      </c>
      <c r="D13" s="227"/>
      <c r="E13" s="222"/>
      <c r="F13" s="222"/>
      <c r="G13" s="222"/>
      <c r="H13" s="222"/>
      <c r="I13" s="222"/>
      <c r="J13" s="222"/>
      <c r="K13" s="222"/>
      <c r="L13" s="222"/>
      <c r="M13" s="222"/>
      <c r="N13" s="223">
        <f>SUMPRODUCT($F$6:$M$6,F13:M13)</f>
        <v>0</v>
      </c>
    </row>
    <row r="14" spans="1:14" ht="15">
      <c r="A14" s="218">
        <v>2</v>
      </c>
      <c r="B14" s="228" t="s">
        <v>273</v>
      </c>
      <c r="C14" s="220">
        <f>SUM(C15:C20)</f>
        <v>0</v>
      </c>
      <c r="D14" s="213"/>
      <c r="E14" s="221">
        <f t="shared" ref="E14" si="2">SUM(E15:E20)</f>
        <v>0</v>
      </c>
      <c r="F14" s="222">
        <v>0</v>
      </c>
      <c r="G14" s="222">
        <v>0</v>
      </c>
      <c r="H14" s="222">
        <v>0</v>
      </c>
      <c r="I14" s="222">
        <v>0</v>
      </c>
      <c r="J14" s="222">
        <v>0</v>
      </c>
      <c r="K14" s="222">
        <v>0</v>
      </c>
      <c r="L14" s="222">
        <v>0</v>
      </c>
      <c r="M14" s="222">
        <v>0</v>
      </c>
      <c r="N14" s="223">
        <f>SUM(N15:N20)</f>
        <v>0</v>
      </c>
    </row>
    <row r="15" spans="1:14" ht="14.25">
      <c r="A15" s="218">
        <v>2.1</v>
      </c>
      <c r="B15" s="226" t="s">
        <v>272</v>
      </c>
      <c r="C15" s="222"/>
      <c r="D15" s="225">
        <v>5.0000000000000001E-3</v>
      </c>
      <c r="E15" s="221">
        <f>C15*D15</f>
        <v>0</v>
      </c>
      <c r="F15" s="222"/>
      <c r="G15" s="222"/>
      <c r="H15" s="222"/>
      <c r="I15" s="222"/>
      <c r="J15" s="222"/>
      <c r="K15" s="222"/>
      <c r="L15" s="222"/>
      <c r="M15" s="222"/>
      <c r="N15" s="223">
        <f>SUMPRODUCT($F$6:$M$6,F15:M15)</f>
        <v>0</v>
      </c>
    </row>
    <row r="16" spans="1:14" ht="14.25">
      <c r="A16" s="218">
        <v>2.2000000000000002</v>
      </c>
      <c r="B16" s="226" t="s">
        <v>271</v>
      </c>
      <c r="C16" s="222"/>
      <c r="D16" s="225">
        <v>0.01</v>
      </c>
      <c r="E16" s="221">
        <f>C16*D16</f>
        <v>0</v>
      </c>
      <c r="F16" s="222"/>
      <c r="G16" s="222"/>
      <c r="H16" s="222"/>
      <c r="I16" s="222"/>
      <c r="J16" s="222"/>
      <c r="K16" s="222"/>
      <c r="L16" s="222"/>
      <c r="M16" s="222"/>
      <c r="N16" s="223">
        <f t="shared" ref="N16:N20" si="3">SUMPRODUCT($F$6:$M$6,F16:M16)</f>
        <v>0</v>
      </c>
    </row>
    <row r="17" spans="1:14" ht="14.25">
      <c r="A17" s="218">
        <v>2.2999999999999998</v>
      </c>
      <c r="B17" s="226" t="s">
        <v>270</v>
      </c>
      <c r="C17" s="222"/>
      <c r="D17" s="225">
        <v>0.02</v>
      </c>
      <c r="E17" s="221">
        <f>C17*D17</f>
        <v>0</v>
      </c>
      <c r="F17" s="222"/>
      <c r="G17" s="222"/>
      <c r="H17" s="222"/>
      <c r="I17" s="222"/>
      <c r="J17" s="222"/>
      <c r="K17" s="222"/>
      <c r="L17" s="222"/>
      <c r="M17" s="222"/>
      <c r="N17" s="223">
        <f t="shared" si="3"/>
        <v>0</v>
      </c>
    </row>
    <row r="18" spans="1:14" ht="14.25">
      <c r="A18" s="218">
        <v>2.4</v>
      </c>
      <c r="B18" s="226" t="s">
        <v>269</v>
      </c>
      <c r="C18" s="222"/>
      <c r="D18" s="225">
        <v>0.03</v>
      </c>
      <c r="E18" s="221">
        <f>C18*D18</f>
        <v>0</v>
      </c>
      <c r="F18" s="222"/>
      <c r="G18" s="222"/>
      <c r="H18" s="222"/>
      <c r="I18" s="222"/>
      <c r="J18" s="222"/>
      <c r="K18" s="222"/>
      <c r="L18" s="222"/>
      <c r="M18" s="222"/>
      <c r="N18" s="223">
        <f t="shared" si="3"/>
        <v>0</v>
      </c>
    </row>
    <row r="19" spans="1:14" ht="14.25">
      <c r="A19" s="218">
        <v>2.5</v>
      </c>
      <c r="B19" s="226" t="s">
        <v>268</v>
      </c>
      <c r="C19" s="222"/>
      <c r="D19" s="225">
        <v>0.04</v>
      </c>
      <c r="E19" s="221">
        <f>C19*D19</f>
        <v>0</v>
      </c>
      <c r="F19" s="222"/>
      <c r="G19" s="222"/>
      <c r="H19" s="222"/>
      <c r="I19" s="222"/>
      <c r="J19" s="222"/>
      <c r="K19" s="222"/>
      <c r="L19" s="222"/>
      <c r="M19" s="222"/>
      <c r="N19" s="223">
        <f t="shared" si="3"/>
        <v>0</v>
      </c>
    </row>
    <row r="20" spans="1:14" ht="14.25">
      <c r="A20" s="218">
        <v>2.6</v>
      </c>
      <c r="B20" s="226" t="s">
        <v>267</v>
      </c>
      <c r="C20" s="222"/>
      <c r="D20" s="227"/>
      <c r="E20" s="229"/>
      <c r="F20" s="222"/>
      <c r="G20" s="222"/>
      <c r="H20" s="222"/>
      <c r="I20" s="222"/>
      <c r="J20" s="222"/>
      <c r="K20" s="222"/>
      <c r="L20" s="222"/>
      <c r="M20" s="222"/>
      <c r="N20" s="223">
        <f t="shared" si="3"/>
        <v>0</v>
      </c>
    </row>
    <row r="21" spans="1:14" ht="15.75" thickBot="1">
      <c r="A21" s="230"/>
      <c r="B21" s="231" t="s">
        <v>115</v>
      </c>
      <c r="C21" s="206">
        <f>C14+C7</f>
        <v>190543082.15700001</v>
      </c>
      <c r="D21" s="232"/>
      <c r="E21" s="233">
        <f>E14+E7</f>
        <v>3810861.6431400003</v>
      </c>
      <c r="F21" s="234">
        <v>0</v>
      </c>
      <c r="G21" s="234">
        <v>0</v>
      </c>
      <c r="H21" s="234">
        <v>0</v>
      </c>
      <c r="I21" s="234">
        <v>0</v>
      </c>
      <c r="J21" s="234">
        <v>0</v>
      </c>
      <c r="K21" s="234">
        <v>3810861.6431400003</v>
      </c>
      <c r="L21" s="234">
        <v>0</v>
      </c>
      <c r="M21" s="234">
        <v>0</v>
      </c>
      <c r="N21" s="235">
        <f>N14+N7</f>
        <v>3810861.6431400003</v>
      </c>
    </row>
    <row r="22" spans="1:14">
      <c r="E22" s="236"/>
      <c r="F22" s="236"/>
      <c r="G22" s="236"/>
      <c r="H22" s="236"/>
      <c r="I22" s="236"/>
      <c r="J22" s="236"/>
      <c r="K22" s="236"/>
      <c r="L22" s="236"/>
      <c r="M22" s="236"/>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B6" sqref="B6"/>
    </sheetView>
  </sheetViews>
  <sheetFormatPr defaultColWidth="9.140625" defaultRowHeight="14.25"/>
  <cols>
    <col min="1" max="1" width="9.5703125" style="3" bestFit="1" customWidth="1"/>
    <col min="2" max="2" width="86" style="3" customWidth="1"/>
    <col min="3" max="3" width="14.42578125" style="3" bestFit="1" customWidth="1"/>
    <col min="4" max="7" width="13.42578125" style="4" bestFit="1" customWidth="1"/>
    <col min="8" max="13" width="6.7109375" style="5" customWidth="1"/>
    <col min="14" max="16384" width="9.140625" style="5"/>
  </cols>
  <sheetData>
    <row r="1" spans="1:8">
      <c r="A1" s="2" t="s">
        <v>35</v>
      </c>
      <c r="B1" s="3" t="s">
        <v>485</v>
      </c>
    </row>
    <row r="2" spans="1:8">
      <c r="A2" s="2" t="s">
        <v>36</v>
      </c>
      <c r="B2" s="459">
        <v>43100</v>
      </c>
      <c r="C2" s="6"/>
      <c r="D2" s="7"/>
      <c r="E2" s="7"/>
      <c r="F2" s="7"/>
      <c r="G2" s="7"/>
      <c r="H2" s="8"/>
    </row>
    <row r="3" spans="1:8">
      <c r="A3" s="2"/>
      <c r="B3" s="6"/>
      <c r="C3" s="6"/>
      <c r="D3" s="7"/>
      <c r="E3" s="7"/>
      <c r="F3" s="7"/>
      <c r="G3" s="7"/>
      <c r="H3" s="8"/>
    </row>
    <row r="4" spans="1:8" ht="15" thickBot="1">
      <c r="A4" s="9" t="s">
        <v>152</v>
      </c>
      <c r="B4" s="10" t="s">
        <v>151</v>
      </c>
      <c r="C4" s="10"/>
      <c r="D4" s="10"/>
      <c r="E4" s="10"/>
      <c r="F4" s="10"/>
      <c r="G4" s="10"/>
      <c r="H4" s="8"/>
    </row>
    <row r="5" spans="1:8">
      <c r="A5" s="11" t="s">
        <v>11</v>
      </c>
      <c r="B5" s="12"/>
      <c r="C5" s="13" t="s">
        <v>5</v>
      </c>
      <c r="D5" s="108" t="s">
        <v>6</v>
      </c>
      <c r="E5" s="108" t="s">
        <v>7</v>
      </c>
      <c r="F5" s="108" t="s">
        <v>8</v>
      </c>
      <c r="G5" s="14" t="s">
        <v>9</v>
      </c>
    </row>
    <row r="6" spans="1:8">
      <c r="B6" s="256" t="s">
        <v>150</v>
      </c>
      <c r="C6" s="352"/>
      <c r="D6" s="352"/>
      <c r="E6" s="352"/>
      <c r="F6" s="352"/>
      <c r="G6" s="381"/>
    </row>
    <row r="7" spans="1:8">
      <c r="A7" s="15"/>
      <c r="B7" s="257" t="s">
        <v>144</v>
      </c>
      <c r="C7" s="352"/>
      <c r="D7" s="352"/>
      <c r="E7" s="352"/>
      <c r="F7" s="352"/>
      <c r="G7" s="381"/>
    </row>
    <row r="8" spans="1:8">
      <c r="A8" s="11">
        <v>1</v>
      </c>
      <c r="B8" s="16" t="s">
        <v>149</v>
      </c>
      <c r="C8" s="17">
        <v>1141844831.032634</v>
      </c>
      <c r="D8" s="18">
        <v>1090348133.5975978</v>
      </c>
      <c r="E8" s="18">
        <v>1007507516.1199999</v>
      </c>
      <c r="F8" s="18">
        <v>960145997.70179999</v>
      </c>
      <c r="G8" s="19">
        <v>892612291.52760017</v>
      </c>
    </row>
    <row r="9" spans="1:8">
      <c r="A9" s="11">
        <v>2</v>
      </c>
      <c r="B9" s="16" t="s">
        <v>148</v>
      </c>
      <c r="C9" s="17">
        <v>1141844831.032634</v>
      </c>
      <c r="D9" s="18">
        <v>1090348133.5975978</v>
      </c>
      <c r="E9" s="18">
        <v>1007507516.1199999</v>
      </c>
      <c r="F9" s="18">
        <v>960145997.70179999</v>
      </c>
      <c r="G9" s="19">
        <v>892612291.52760017</v>
      </c>
    </row>
    <row r="10" spans="1:8">
      <c r="A10" s="11">
        <v>3</v>
      </c>
      <c r="B10" s="16" t="s">
        <v>147</v>
      </c>
      <c r="C10" s="17">
        <v>1643533605.5228853</v>
      </c>
      <c r="D10" s="18">
        <v>1590618008.9949045</v>
      </c>
      <c r="E10" s="18">
        <v>1482773912.4569964</v>
      </c>
      <c r="F10" s="18">
        <v>1442149910.6855836</v>
      </c>
      <c r="G10" s="19">
        <v>1412338682.4675622</v>
      </c>
    </row>
    <row r="11" spans="1:8">
      <c r="A11" s="15"/>
      <c r="B11" s="256" t="s">
        <v>146</v>
      </c>
      <c r="C11" s="352"/>
      <c r="D11" s="352"/>
      <c r="E11" s="352"/>
      <c r="F11" s="352"/>
      <c r="G11" s="381"/>
    </row>
    <row r="12" spans="1:8" ht="15" customHeight="1">
      <c r="A12" s="11">
        <v>4</v>
      </c>
      <c r="B12" s="16" t="s">
        <v>279</v>
      </c>
      <c r="C12" s="341">
        <v>9192077726.5034771</v>
      </c>
      <c r="D12" s="18">
        <v>9838788841.5815945</v>
      </c>
      <c r="E12" s="18">
        <v>9495340449.3357582</v>
      </c>
      <c r="F12" s="18">
        <v>9467136175.2876701</v>
      </c>
      <c r="G12" s="19">
        <v>9790281688.1606064</v>
      </c>
    </row>
    <row r="13" spans="1:8" ht="15" customHeight="1">
      <c r="A13" s="11">
        <v>5</v>
      </c>
      <c r="B13" s="16" t="s">
        <v>280</v>
      </c>
      <c r="C13" s="341">
        <v>11004699020.508474</v>
      </c>
      <c r="D13" s="18">
        <v>9744696419.3012295</v>
      </c>
      <c r="E13" s="18">
        <v>9056232953.3479042</v>
      </c>
      <c r="F13" s="18">
        <v>8987051443.5274982</v>
      </c>
      <c r="G13" s="19">
        <v>9360857079.6857548</v>
      </c>
    </row>
    <row r="14" spans="1:8">
      <c r="A14" s="15"/>
      <c r="B14" s="256" t="s">
        <v>145</v>
      </c>
      <c r="C14" s="352"/>
      <c r="D14" s="352"/>
      <c r="E14" s="352"/>
      <c r="F14" s="352"/>
      <c r="G14" s="381"/>
    </row>
    <row r="15" spans="1:8" s="21" customFormat="1">
      <c r="A15" s="20"/>
      <c r="B15" s="257" t="s">
        <v>144</v>
      </c>
      <c r="C15" s="425"/>
      <c r="D15" s="426"/>
      <c r="E15" s="426"/>
      <c r="F15" s="426"/>
      <c r="G15" s="427"/>
    </row>
    <row r="16" spans="1:8">
      <c r="A16" s="11">
        <v>6</v>
      </c>
      <c r="B16" s="16" t="s">
        <v>411</v>
      </c>
      <c r="C16" s="428">
        <v>0.12422053696743206</v>
      </c>
      <c r="D16" s="429">
        <v>0.1108213776262245</v>
      </c>
      <c r="E16" s="429">
        <v>0.10610546525380031</v>
      </c>
      <c r="F16" s="429">
        <v>0.10141884302964775</v>
      </c>
      <c r="G16" s="430">
        <v>9.1173300213316308E-2</v>
      </c>
    </row>
    <row r="17" spans="1:7" ht="15" customHeight="1">
      <c r="A17" s="11">
        <v>7</v>
      </c>
      <c r="B17" s="16" t="s">
        <v>412</v>
      </c>
      <c r="C17" s="428">
        <v>0.12422053696743206</v>
      </c>
      <c r="D17" s="429">
        <v>0.1108213776262245</v>
      </c>
      <c r="E17" s="429">
        <v>0.10610546525380031</v>
      </c>
      <c r="F17" s="429">
        <v>0.10141884302964775</v>
      </c>
      <c r="G17" s="430">
        <v>9.1173300213316308E-2</v>
      </c>
    </row>
    <row r="18" spans="1:7">
      <c r="A18" s="11">
        <v>8</v>
      </c>
      <c r="B18" s="16" t="s">
        <v>413</v>
      </c>
      <c r="C18" s="428">
        <v>0.17879892385854093</v>
      </c>
      <c r="D18" s="429">
        <v>0.16166807059345401</v>
      </c>
      <c r="E18" s="429">
        <v>0.15615805671935892</v>
      </c>
      <c r="F18" s="429">
        <v>0.15233222423166023</v>
      </c>
      <c r="G18" s="430">
        <v>0.14425924886058225</v>
      </c>
    </row>
    <row r="19" spans="1:7" s="21" customFormat="1">
      <c r="A19" s="20"/>
      <c r="B19" s="257" t="s">
        <v>286</v>
      </c>
      <c r="C19" s="431"/>
      <c r="D19" s="426"/>
      <c r="E19" s="426"/>
      <c r="F19" s="426"/>
      <c r="G19" s="427"/>
    </row>
    <row r="20" spans="1:7">
      <c r="A20" s="11">
        <v>9</v>
      </c>
      <c r="B20" s="16" t="s">
        <v>143</v>
      </c>
      <c r="C20" s="432">
        <v>7.1535314580882206E-2</v>
      </c>
      <c r="D20" s="429">
        <v>8.4237054681777598E-2</v>
      </c>
      <c r="E20" s="429">
        <v>8.9287829995701784E-2</v>
      </c>
      <c r="F20" s="429">
        <v>9.4715528178382288E-2</v>
      </c>
      <c r="G20" s="430">
        <v>7.2289559533870867E-2</v>
      </c>
    </row>
    <row r="21" spans="1:7">
      <c r="A21" s="11">
        <v>10</v>
      </c>
      <c r="B21" s="16" t="s">
        <v>142</v>
      </c>
      <c r="C21" s="432">
        <v>0.13246463104836875</v>
      </c>
      <c r="D21" s="429">
        <v>0.15486649594463345</v>
      </c>
      <c r="E21" s="429">
        <v>0.15499312087207678</v>
      </c>
      <c r="F21" s="429">
        <v>0.1524933313471476</v>
      </c>
      <c r="G21" s="430">
        <v>0.13541204784068261</v>
      </c>
    </row>
    <row r="22" spans="1:7">
      <c r="A22" s="15"/>
      <c r="B22" s="258" t="s">
        <v>141</v>
      </c>
      <c r="C22" s="352"/>
      <c r="D22" s="352"/>
      <c r="E22" s="352"/>
      <c r="F22" s="352"/>
      <c r="G22" s="381"/>
    </row>
    <row r="23" spans="1:7" ht="15" customHeight="1">
      <c r="A23" s="22">
        <v>11</v>
      </c>
      <c r="B23" s="16" t="s">
        <v>140</v>
      </c>
      <c r="C23" s="433">
        <v>9.5519251825976287E-2</v>
      </c>
      <c r="D23" s="434">
        <v>9.4384505142796352E-2</v>
      </c>
      <c r="E23" s="434">
        <v>9.3932330867872685E-2</v>
      </c>
      <c r="F23" s="434">
        <v>9.2866939839460344E-2</v>
      </c>
      <c r="G23" s="435">
        <v>9.6033646153278349E-2</v>
      </c>
    </row>
    <row r="24" spans="1:7">
      <c r="A24" s="22">
        <v>12</v>
      </c>
      <c r="B24" s="16" t="s">
        <v>139</v>
      </c>
      <c r="C24" s="433">
        <v>4.1156223667367188E-2</v>
      </c>
      <c r="D24" s="434">
        <v>4.114308525411061E-2</v>
      </c>
      <c r="E24" s="434">
        <v>4.07404285485971E-2</v>
      </c>
      <c r="F24" s="434">
        <v>3.9463348664376334E-2</v>
      </c>
      <c r="G24" s="435">
        <v>3.9833895021228194E-2</v>
      </c>
    </row>
    <row r="25" spans="1:7">
      <c r="A25" s="22">
        <v>13</v>
      </c>
      <c r="B25" s="16" t="s">
        <v>138</v>
      </c>
      <c r="C25" s="433">
        <v>4.5964930525748328E-2</v>
      </c>
      <c r="D25" s="434">
        <v>4.3803360619104344E-2</v>
      </c>
      <c r="E25" s="434">
        <v>4.4887471356643026E-2</v>
      </c>
      <c r="F25" s="434">
        <v>4.4861952399693095E-2</v>
      </c>
      <c r="G25" s="435">
        <v>5.2754003543595031E-2</v>
      </c>
    </row>
    <row r="26" spans="1:7">
      <c r="A26" s="22">
        <v>14</v>
      </c>
      <c r="B26" s="16" t="s">
        <v>137</v>
      </c>
      <c r="C26" s="433">
        <v>5.4363028158609092E-2</v>
      </c>
      <c r="D26" s="434">
        <v>5.3241419888685734E-2</v>
      </c>
      <c r="E26" s="434">
        <v>5.3191902319275591E-2</v>
      </c>
      <c r="F26" s="434">
        <v>5.3403591175084017E-2</v>
      </c>
      <c r="G26" s="435">
        <v>5.6199751132050162E-2</v>
      </c>
    </row>
    <row r="27" spans="1:7">
      <c r="A27" s="22">
        <v>15</v>
      </c>
      <c r="B27" s="16" t="s">
        <v>287</v>
      </c>
      <c r="C27" s="433">
        <v>3.5308114902758661E-2</v>
      </c>
      <c r="D27" s="434">
        <v>3.7577618304024597E-2</v>
      </c>
      <c r="E27" s="434">
        <v>4.1618305382558458E-2</v>
      </c>
      <c r="F27" s="434">
        <v>4.7514882467782814E-2</v>
      </c>
      <c r="G27" s="435">
        <v>2.4694179913590811E-2</v>
      </c>
    </row>
    <row r="28" spans="1:7">
      <c r="A28" s="22">
        <v>16</v>
      </c>
      <c r="B28" s="16" t="s">
        <v>288</v>
      </c>
      <c r="C28" s="433">
        <v>0.31825675030924871</v>
      </c>
      <c r="D28" s="434">
        <v>0.33791890837746108</v>
      </c>
      <c r="E28" s="434">
        <v>0.3804059363035478</v>
      </c>
      <c r="F28" s="434">
        <v>0.44411322578458023</v>
      </c>
      <c r="G28" s="435">
        <v>0.21083285133238569</v>
      </c>
    </row>
    <row r="29" spans="1:7">
      <c r="A29" s="15"/>
      <c r="B29" s="258" t="s">
        <v>367</v>
      </c>
      <c r="C29" s="352"/>
      <c r="D29" s="352"/>
      <c r="E29" s="352"/>
      <c r="F29" s="352"/>
      <c r="G29" s="381"/>
    </row>
    <row r="30" spans="1:7">
      <c r="A30" s="22">
        <v>17</v>
      </c>
      <c r="B30" s="16" t="s">
        <v>136</v>
      </c>
      <c r="C30" s="433">
        <v>6.4157067535760226E-2</v>
      </c>
      <c r="D30" s="434">
        <v>7.2249922361481644E-2</v>
      </c>
      <c r="E30" s="434">
        <v>7.6283358098710438E-2</v>
      </c>
      <c r="F30" s="434">
        <v>8.2146030582002996E-2</v>
      </c>
      <c r="G30" s="435">
        <v>9.416314401680799E-2</v>
      </c>
    </row>
    <row r="31" spans="1:7" ht="15" customHeight="1">
      <c r="A31" s="22">
        <v>18</v>
      </c>
      <c r="B31" s="16" t="s">
        <v>135</v>
      </c>
      <c r="C31" s="433">
        <v>4.9941673274903134E-2</v>
      </c>
      <c r="D31" s="434">
        <v>5.485732628543296E-2</v>
      </c>
      <c r="E31" s="434">
        <v>5.8055251056575878E-2</v>
      </c>
      <c r="F31" s="434">
        <v>6.1474729373332496E-2</v>
      </c>
      <c r="G31" s="435">
        <v>6.5738259703340199E-2</v>
      </c>
    </row>
    <row r="32" spans="1:7">
      <c r="A32" s="22">
        <v>19</v>
      </c>
      <c r="B32" s="16" t="s">
        <v>134</v>
      </c>
      <c r="C32" s="433">
        <v>0.58217206698126511</v>
      </c>
      <c r="D32" s="434">
        <v>0.57532847584286162</v>
      </c>
      <c r="E32" s="434">
        <v>0.58996375847186555</v>
      </c>
      <c r="F32" s="434">
        <v>0.62591894311730145</v>
      </c>
      <c r="G32" s="435">
        <v>0.67870262938034753</v>
      </c>
    </row>
    <row r="33" spans="1:7" ht="15" customHeight="1">
      <c r="A33" s="22">
        <v>20</v>
      </c>
      <c r="B33" s="16" t="s">
        <v>133</v>
      </c>
      <c r="C33" s="433">
        <v>0.54224371353819978</v>
      </c>
      <c r="D33" s="434">
        <v>0.54016094966604122</v>
      </c>
      <c r="E33" s="434">
        <v>0.54855234664656949</v>
      </c>
      <c r="F33" s="434">
        <v>0.58365008854357336</v>
      </c>
      <c r="G33" s="435">
        <v>0.60307876345546874</v>
      </c>
    </row>
    <row r="34" spans="1:7">
      <c r="A34" s="22">
        <v>21</v>
      </c>
      <c r="B34" s="16" t="s">
        <v>132</v>
      </c>
      <c r="C34" s="433">
        <v>0.1683620442461389</v>
      </c>
      <c r="D34" s="434">
        <v>4.1825636359587769E-2</v>
      </c>
      <c r="E34" s="434">
        <v>-1.2629335439140889E-2</v>
      </c>
      <c r="F34" s="434">
        <v>-2.2879718473679284E-2</v>
      </c>
      <c r="G34" s="435">
        <v>0.20183119437687386</v>
      </c>
    </row>
    <row r="35" spans="1:7" ht="15" customHeight="1">
      <c r="A35" s="15"/>
      <c r="B35" s="258" t="s">
        <v>368</v>
      </c>
      <c r="C35" s="352"/>
      <c r="D35" s="352"/>
      <c r="E35" s="352"/>
      <c r="F35" s="352"/>
      <c r="G35" s="381"/>
    </row>
    <row r="36" spans="1:7" ht="15" customHeight="1">
      <c r="A36" s="22">
        <v>22</v>
      </c>
      <c r="B36" s="16" t="s">
        <v>131</v>
      </c>
      <c r="C36" s="457">
        <v>0.18206845462345314</v>
      </c>
      <c r="D36" s="436">
        <v>0.22214500984351038</v>
      </c>
      <c r="E36" s="436">
        <v>0.2553201368284555</v>
      </c>
      <c r="F36" s="436">
        <v>0.22811096440648149</v>
      </c>
      <c r="G36" s="437">
        <v>0.20192099236678362</v>
      </c>
    </row>
    <row r="37" spans="1:7" ht="15" customHeight="1">
      <c r="A37" s="340">
        <v>23</v>
      </c>
      <c r="B37" s="16" t="s">
        <v>130</v>
      </c>
      <c r="C37" s="457">
        <v>0.62013798086063254</v>
      </c>
      <c r="D37" s="436">
        <v>0.62703148363305294</v>
      </c>
      <c r="E37" s="436">
        <v>0.62437213700709149</v>
      </c>
      <c r="F37" s="436">
        <v>0.66631615547187206</v>
      </c>
      <c r="G37" s="437">
        <v>0.68454571194243541</v>
      </c>
    </row>
    <row r="38" spans="1:7" ht="15" customHeight="1">
      <c r="A38" s="340">
        <v>24</v>
      </c>
      <c r="B38" s="16" t="s">
        <v>129</v>
      </c>
      <c r="C38" s="457">
        <v>0.30235066888422024</v>
      </c>
      <c r="D38" s="436">
        <v>0.29791571371563758</v>
      </c>
      <c r="E38" s="436">
        <v>0.27653307845851449</v>
      </c>
      <c r="F38" s="436">
        <v>0.27902940444197205</v>
      </c>
      <c r="G38" s="437">
        <v>0.27806803268918329</v>
      </c>
    </row>
    <row r="39" spans="1:7" ht="15" customHeight="1">
      <c r="A39" s="15"/>
      <c r="B39" s="258" t="s">
        <v>415</v>
      </c>
      <c r="C39" s="352"/>
      <c r="D39" s="352"/>
      <c r="E39" s="352"/>
      <c r="F39" s="352"/>
      <c r="G39" s="381"/>
    </row>
    <row r="40" spans="1:7">
      <c r="A40" s="22">
        <v>25</v>
      </c>
      <c r="B40" s="16" t="s">
        <v>394</v>
      </c>
      <c r="C40" s="23">
        <v>2451802093.6352</v>
      </c>
      <c r="D40" s="24"/>
      <c r="E40" s="24"/>
      <c r="F40" s="24"/>
      <c r="G40" s="25"/>
    </row>
    <row r="41" spans="1:7" ht="15" customHeight="1">
      <c r="A41" s="22">
        <v>26</v>
      </c>
      <c r="B41" s="16" t="s">
        <v>406</v>
      </c>
      <c r="C41" s="23">
        <v>2181240768.1010337</v>
      </c>
      <c r="D41" s="24"/>
      <c r="E41" s="24"/>
      <c r="F41" s="24"/>
      <c r="G41" s="25"/>
    </row>
    <row r="42" spans="1:7" ht="15" thickBot="1">
      <c r="A42" s="26">
        <v>27</v>
      </c>
      <c r="B42" s="259" t="s">
        <v>395</v>
      </c>
      <c r="C42" s="438">
        <v>1.124040101162108</v>
      </c>
      <c r="D42" s="439"/>
      <c r="E42" s="439"/>
      <c r="F42" s="439"/>
      <c r="G42" s="440"/>
    </row>
    <row r="43" spans="1:7">
      <c r="A43" s="27"/>
    </row>
    <row r="44" spans="1:7" ht="63.75">
      <c r="B44" s="343" t="s">
        <v>410</v>
      </c>
    </row>
    <row r="45" spans="1:7" ht="38.25">
      <c r="B45" s="343" t="s">
        <v>416</v>
      </c>
    </row>
    <row r="46" spans="1:7" ht="51">
      <c r="B46" s="343" t="s">
        <v>414</v>
      </c>
    </row>
    <row r="48" spans="1:7">
      <c r="B48" s="34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6" activePane="bottomRight" state="frozen"/>
      <selection activeCell="B9" sqref="B9"/>
      <selection pane="topRight" activeCell="B9" sqref="B9"/>
      <selection pane="bottomLeft" activeCell="B9" sqref="B9"/>
      <selection pane="bottomRight" activeCell="B6" sqref="B6"/>
    </sheetView>
  </sheetViews>
  <sheetFormatPr defaultColWidth="9.140625" defaultRowHeight="14.25"/>
  <cols>
    <col min="1" max="1" width="9.5703125" style="4" bestFit="1" customWidth="1"/>
    <col min="2" max="2" width="55.140625" style="4" bestFit="1" customWidth="1"/>
    <col min="3" max="4" width="13.42578125" style="4" bestFit="1" customWidth="1"/>
    <col min="5" max="5" width="14.42578125" style="4" bestFit="1" customWidth="1"/>
    <col min="6" max="7" width="13.42578125" style="4" bestFit="1" customWidth="1"/>
    <col min="8" max="8" width="14.42578125" style="4" bestFit="1" customWidth="1"/>
    <col min="9" max="16384" width="9.140625" style="5"/>
  </cols>
  <sheetData>
    <row r="1" spans="1:8">
      <c r="A1" s="2" t="s">
        <v>35</v>
      </c>
      <c r="B1" s="3" t="s">
        <v>485</v>
      </c>
    </row>
    <row r="2" spans="1:8">
      <c r="A2" s="2" t="s">
        <v>36</v>
      </c>
      <c r="B2" s="459">
        <v>43100</v>
      </c>
    </row>
    <row r="3" spans="1:8">
      <c r="A3" s="2"/>
    </row>
    <row r="4" spans="1:8" ht="15" thickBot="1">
      <c r="A4" s="28" t="s">
        <v>37</v>
      </c>
      <c r="B4" s="29" t="s">
        <v>38</v>
      </c>
      <c r="C4" s="28"/>
      <c r="D4" s="30"/>
      <c r="E4" s="30"/>
      <c r="F4" s="31"/>
      <c r="G4" s="31"/>
      <c r="H4" s="32" t="s">
        <v>78</v>
      </c>
    </row>
    <row r="5" spans="1:8">
      <c r="A5" s="33"/>
      <c r="B5" s="34"/>
      <c r="C5" s="477" t="s">
        <v>73</v>
      </c>
      <c r="D5" s="478"/>
      <c r="E5" s="479"/>
      <c r="F5" s="477" t="s">
        <v>77</v>
      </c>
      <c r="G5" s="478"/>
      <c r="H5" s="480"/>
    </row>
    <row r="6" spans="1:8">
      <c r="A6" s="35" t="s">
        <v>11</v>
      </c>
      <c r="B6" s="36" t="s">
        <v>39</v>
      </c>
      <c r="C6" s="37" t="s">
        <v>74</v>
      </c>
      <c r="D6" s="37" t="s">
        <v>75</v>
      </c>
      <c r="E6" s="37" t="s">
        <v>76</v>
      </c>
      <c r="F6" s="37" t="s">
        <v>74</v>
      </c>
      <c r="G6" s="37" t="s">
        <v>75</v>
      </c>
      <c r="H6" s="38" t="s">
        <v>76</v>
      </c>
    </row>
    <row r="7" spans="1:8">
      <c r="A7" s="35">
        <v>1</v>
      </c>
      <c r="B7" s="39" t="s">
        <v>40</v>
      </c>
      <c r="C7" s="40">
        <v>203553927.17000002</v>
      </c>
      <c r="D7" s="40">
        <v>212093989.41000003</v>
      </c>
      <c r="E7" s="41">
        <f>C7+D7</f>
        <v>415647916.58000004</v>
      </c>
      <c r="F7" s="42">
        <v>200089393.56</v>
      </c>
      <c r="G7" s="43">
        <v>266954148.89000002</v>
      </c>
      <c r="H7" s="44">
        <f>F7+G7</f>
        <v>467043542.45000005</v>
      </c>
    </row>
    <row r="8" spans="1:8">
      <c r="A8" s="35">
        <v>2</v>
      </c>
      <c r="B8" s="39" t="s">
        <v>41</v>
      </c>
      <c r="C8" s="40">
        <v>44868281.021499999</v>
      </c>
      <c r="D8" s="40">
        <v>1005972389.4299999</v>
      </c>
      <c r="E8" s="41">
        <f t="shared" ref="E8:E19" si="0">C8+D8</f>
        <v>1050840670.4514999</v>
      </c>
      <c r="F8" s="42">
        <v>123809637.69149999</v>
      </c>
      <c r="G8" s="43">
        <v>936463006.06999993</v>
      </c>
      <c r="H8" s="44">
        <f t="shared" ref="H8:H40" si="1">F8+G8</f>
        <v>1060272643.7614999</v>
      </c>
    </row>
    <row r="9" spans="1:8">
      <c r="A9" s="35">
        <v>3</v>
      </c>
      <c r="B9" s="39" t="s">
        <v>42</v>
      </c>
      <c r="C9" s="40">
        <v>19500000</v>
      </c>
      <c r="D9" s="40">
        <v>1111986936.45</v>
      </c>
      <c r="E9" s="41">
        <f t="shared" si="0"/>
        <v>1131486936.45</v>
      </c>
      <c r="F9" s="42">
        <v>0</v>
      </c>
      <c r="G9" s="43">
        <v>853944724.75</v>
      </c>
      <c r="H9" s="44">
        <f t="shared" si="1"/>
        <v>853944724.75</v>
      </c>
    </row>
    <row r="10" spans="1:8">
      <c r="A10" s="35">
        <v>4</v>
      </c>
      <c r="B10" s="39" t="s">
        <v>43</v>
      </c>
      <c r="C10" s="40">
        <v>303.24</v>
      </c>
      <c r="D10" s="40">
        <v>0</v>
      </c>
      <c r="E10" s="41">
        <f t="shared" si="0"/>
        <v>303.24</v>
      </c>
      <c r="F10" s="42">
        <v>303.24</v>
      </c>
      <c r="G10" s="43">
        <v>0</v>
      </c>
      <c r="H10" s="44">
        <f t="shared" si="1"/>
        <v>303.24</v>
      </c>
    </row>
    <row r="11" spans="1:8">
      <c r="A11" s="35">
        <v>5</v>
      </c>
      <c r="B11" s="39" t="s">
        <v>44</v>
      </c>
      <c r="C11" s="40">
        <v>1450648158.6872146</v>
      </c>
      <c r="D11" s="40">
        <v>56368616.62968123</v>
      </c>
      <c r="E11" s="41">
        <f t="shared" si="0"/>
        <v>1507016775.316896</v>
      </c>
      <c r="F11" s="42">
        <v>1099714535</v>
      </c>
      <c r="G11" s="43">
        <v>71492218.5</v>
      </c>
      <c r="H11" s="44">
        <f t="shared" si="1"/>
        <v>1171206753.5</v>
      </c>
    </row>
    <row r="12" spans="1:8">
      <c r="A12" s="35">
        <v>6.1</v>
      </c>
      <c r="B12" s="45" t="s">
        <v>45</v>
      </c>
      <c r="C12" s="40">
        <v>3023128163.6400003</v>
      </c>
      <c r="D12" s="40">
        <v>4212214245.8499999</v>
      </c>
      <c r="E12" s="41">
        <f t="shared" si="0"/>
        <v>7235342409.4899998</v>
      </c>
      <c r="F12" s="42">
        <v>1989705590.9599998</v>
      </c>
      <c r="G12" s="43">
        <v>4203017328.3800001</v>
      </c>
      <c r="H12" s="44">
        <f t="shared" si="1"/>
        <v>6192722919.3400002</v>
      </c>
    </row>
    <row r="13" spans="1:8">
      <c r="A13" s="35">
        <v>6.2</v>
      </c>
      <c r="B13" s="45" t="s">
        <v>46</v>
      </c>
      <c r="C13" s="40">
        <v>-130557621.7158</v>
      </c>
      <c r="D13" s="40">
        <v>-230787484.93099999</v>
      </c>
      <c r="E13" s="41">
        <f t="shared" si="0"/>
        <v>-361345106.64679998</v>
      </c>
      <c r="F13" s="42">
        <v>-105494905.12100001</v>
      </c>
      <c r="G13" s="43">
        <v>-301603922.42140001</v>
      </c>
      <c r="H13" s="44">
        <f t="shared" si="1"/>
        <v>-407098827.5424</v>
      </c>
    </row>
    <row r="14" spans="1:8">
      <c r="A14" s="35">
        <v>6</v>
      </c>
      <c r="B14" s="39" t="s">
        <v>47</v>
      </c>
      <c r="C14" s="41">
        <f>C12+C13</f>
        <v>2892570541.9242005</v>
      </c>
      <c r="D14" s="41">
        <f>D12+D13</f>
        <v>3981426760.9189997</v>
      </c>
      <c r="E14" s="41">
        <f t="shared" si="0"/>
        <v>6873997302.8432007</v>
      </c>
      <c r="F14" s="41">
        <f>F12+F13</f>
        <v>1884210685.8389997</v>
      </c>
      <c r="G14" s="41">
        <f>G12+G13</f>
        <v>3901413405.9586</v>
      </c>
      <c r="H14" s="44">
        <f t="shared" si="1"/>
        <v>5785624091.7975998</v>
      </c>
    </row>
    <row r="15" spans="1:8">
      <c r="A15" s="35">
        <v>7</v>
      </c>
      <c r="B15" s="39" t="s">
        <v>48</v>
      </c>
      <c r="C15" s="40">
        <v>61027578.600000001</v>
      </c>
      <c r="D15" s="40">
        <v>21532589.4879</v>
      </c>
      <c r="E15" s="41">
        <f t="shared" si="0"/>
        <v>82560168.087899998</v>
      </c>
      <c r="F15" s="42">
        <v>52314540.339999996</v>
      </c>
      <c r="G15" s="43">
        <v>24663484.662499994</v>
      </c>
      <c r="H15" s="44">
        <f t="shared" si="1"/>
        <v>76978025.002499998</v>
      </c>
    </row>
    <row r="16" spans="1:8">
      <c r="A16" s="35">
        <v>8</v>
      </c>
      <c r="B16" s="39" t="s">
        <v>212</v>
      </c>
      <c r="C16" s="40">
        <v>94932986.173999995</v>
      </c>
      <c r="D16" s="40">
        <v>0</v>
      </c>
      <c r="E16" s="41">
        <f t="shared" si="0"/>
        <v>94932986.173999995</v>
      </c>
      <c r="F16" s="42">
        <v>62136711.016000003</v>
      </c>
      <c r="G16" s="43">
        <v>0</v>
      </c>
      <c r="H16" s="44">
        <f t="shared" si="1"/>
        <v>62136711.016000003</v>
      </c>
    </row>
    <row r="17" spans="1:8">
      <c r="A17" s="35">
        <v>9</v>
      </c>
      <c r="B17" s="39" t="s">
        <v>49</v>
      </c>
      <c r="C17" s="40">
        <v>126636431.08</v>
      </c>
      <c r="D17" s="40">
        <v>0</v>
      </c>
      <c r="E17" s="41">
        <f t="shared" si="0"/>
        <v>126636431.08</v>
      </c>
      <c r="F17" s="42">
        <v>79354237.120000005</v>
      </c>
      <c r="G17" s="43">
        <v>0</v>
      </c>
      <c r="H17" s="44">
        <f t="shared" si="1"/>
        <v>79354237.120000005</v>
      </c>
    </row>
    <row r="18" spans="1:8">
      <c r="A18" s="35">
        <v>10</v>
      </c>
      <c r="B18" s="39" t="s">
        <v>50</v>
      </c>
      <c r="C18" s="40">
        <v>386608004.33600003</v>
      </c>
      <c r="D18" s="40">
        <v>0</v>
      </c>
      <c r="E18" s="41">
        <f t="shared" si="0"/>
        <v>386608004.33600003</v>
      </c>
      <c r="F18" s="42">
        <v>360360524.91729999</v>
      </c>
      <c r="G18" s="43">
        <v>0</v>
      </c>
      <c r="H18" s="44">
        <f t="shared" si="1"/>
        <v>360360524.91729999</v>
      </c>
    </row>
    <row r="19" spans="1:8">
      <c r="A19" s="35">
        <v>11</v>
      </c>
      <c r="B19" s="39" t="s">
        <v>51</v>
      </c>
      <c r="C19" s="40">
        <v>165886520.26780003</v>
      </c>
      <c r="D19" s="40">
        <v>62054883.609999999</v>
      </c>
      <c r="E19" s="41">
        <f t="shared" si="0"/>
        <v>227941403.87780005</v>
      </c>
      <c r="F19" s="42">
        <v>141654962.82600001</v>
      </c>
      <c r="G19" s="43">
        <v>28174106.530000001</v>
      </c>
      <c r="H19" s="44">
        <f t="shared" si="1"/>
        <v>169829069.35600001</v>
      </c>
    </row>
    <row r="20" spans="1:8">
      <c r="A20" s="35">
        <v>12</v>
      </c>
      <c r="B20" s="47" t="s">
        <v>52</v>
      </c>
      <c r="C20" s="41">
        <f>SUM(C7:C11)+SUM(C14:C19)</f>
        <v>5446232732.5007143</v>
      </c>
      <c r="D20" s="41">
        <f>SUM(D7:D11)+SUM(D14:D19)</f>
        <v>6451436165.9365807</v>
      </c>
      <c r="E20" s="41">
        <f>C20+D20</f>
        <v>11897668898.437294</v>
      </c>
      <c r="F20" s="41">
        <f>SUM(F7:F11)+SUM(F14:F19)</f>
        <v>4003645531.5497999</v>
      </c>
      <c r="G20" s="41">
        <f>SUM(G7:G11)+SUM(G14:G19)</f>
        <v>6083105095.3611002</v>
      </c>
      <c r="H20" s="44">
        <f t="shared" si="1"/>
        <v>10086750626.9109</v>
      </c>
    </row>
    <row r="21" spans="1:8">
      <c r="A21" s="35"/>
      <c r="B21" s="36" t="s">
        <v>53</v>
      </c>
      <c r="C21" s="48"/>
      <c r="D21" s="48"/>
      <c r="E21" s="48"/>
      <c r="F21" s="49"/>
      <c r="G21" s="50"/>
      <c r="H21" s="51"/>
    </row>
    <row r="22" spans="1:8">
      <c r="A22" s="35">
        <v>13</v>
      </c>
      <c r="B22" s="39" t="s">
        <v>54</v>
      </c>
      <c r="C22" s="40">
        <v>144498751.66</v>
      </c>
      <c r="D22" s="40">
        <v>257423423.25</v>
      </c>
      <c r="E22" s="41">
        <f>C22+D22</f>
        <v>401922174.90999997</v>
      </c>
      <c r="F22" s="42">
        <v>45838200.600000001</v>
      </c>
      <c r="G22" s="43">
        <v>362577391.03000003</v>
      </c>
      <c r="H22" s="44">
        <f t="shared" si="1"/>
        <v>408415591.63000005</v>
      </c>
    </row>
    <row r="23" spans="1:8">
      <c r="A23" s="35">
        <v>14</v>
      </c>
      <c r="B23" s="39" t="s">
        <v>55</v>
      </c>
      <c r="C23" s="40">
        <v>944716533.05550003</v>
      </c>
      <c r="D23" s="40">
        <v>1295667831.8299999</v>
      </c>
      <c r="E23" s="41">
        <f t="shared" ref="E23:E40" si="2">C23+D23</f>
        <v>2240384364.8855</v>
      </c>
      <c r="F23" s="42">
        <v>688775593.42549992</v>
      </c>
      <c r="G23" s="43">
        <v>1026156250.7800001</v>
      </c>
      <c r="H23" s="44">
        <f t="shared" si="1"/>
        <v>1714931844.2055001</v>
      </c>
    </row>
    <row r="24" spans="1:8">
      <c r="A24" s="35">
        <v>15</v>
      </c>
      <c r="B24" s="39" t="s">
        <v>56</v>
      </c>
      <c r="C24" s="40">
        <v>407387466.64999998</v>
      </c>
      <c r="D24" s="40">
        <v>949496318.06999993</v>
      </c>
      <c r="E24" s="41">
        <f t="shared" si="2"/>
        <v>1356883784.7199998</v>
      </c>
      <c r="F24" s="42">
        <v>347886920.06599998</v>
      </c>
      <c r="G24" s="43">
        <v>741984138.77999997</v>
      </c>
      <c r="H24" s="44">
        <f t="shared" si="1"/>
        <v>1089871058.846</v>
      </c>
    </row>
    <row r="25" spans="1:8">
      <c r="A25" s="35">
        <v>16</v>
      </c>
      <c r="B25" s="39" t="s">
        <v>57</v>
      </c>
      <c r="C25" s="40">
        <v>820386109.20000005</v>
      </c>
      <c r="D25" s="40">
        <v>2284271758.8599997</v>
      </c>
      <c r="E25" s="41">
        <f t="shared" si="2"/>
        <v>3104657868.0599995</v>
      </c>
      <c r="F25" s="42">
        <v>353692925.56</v>
      </c>
      <c r="G25" s="43">
        <v>2303403710.75</v>
      </c>
      <c r="H25" s="44">
        <f t="shared" si="1"/>
        <v>2657096636.3099999</v>
      </c>
    </row>
    <row r="26" spans="1:8">
      <c r="A26" s="35">
        <v>17</v>
      </c>
      <c r="B26" s="39" t="s">
        <v>58</v>
      </c>
      <c r="C26" s="48">
        <v>528315000</v>
      </c>
      <c r="D26" s="48">
        <v>233198048.59999999</v>
      </c>
      <c r="E26" s="41">
        <f t="shared" si="2"/>
        <v>761513048.60000002</v>
      </c>
      <c r="F26" s="49">
        <v>71000000</v>
      </c>
      <c r="G26" s="50">
        <v>141396678.59999999</v>
      </c>
      <c r="H26" s="44">
        <f t="shared" si="1"/>
        <v>212396678.59999999</v>
      </c>
    </row>
    <row r="27" spans="1:8">
      <c r="A27" s="35">
        <v>18</v>
      </c>
      <c r="B27" s="39" t="s">
        <v>59</v>
      </c>
      <c r="C27" s="40">
        <v>1095084000</v>
      </c>
      <c r="D27" s="40">
        <v>1049017612.0164001</v>
      </c>
      <c r="E27" s="41">
        <f t="shared" si="2"/>
        <v>2144101612.0164001</v>
      </c>
      <c r="F27" s="42">
        <v>1267010000</v>
      </c>
      <c r="G27" s="43">
        <v>1141219222.884464</v>
      </c>
      <c r="H27" s="44">
        <f t="shared" si="1"/>
        <v>2408229222.8844643</v>
      </c>
    </row>
    <row r="28" spans="1:8">
      <c r="A28" s="35">
        <v>19</v>
      </c>
      <c r="B28" s="39" t="s">
        <v>60</v>
      </c>
      <c r="C28" s="40">
        <v>16303236.139999999</v>
      </c>
      <c r="D28" s="40">
        <v>20613991.060000002</v>
      </c>
      <c r="E28" s="41">
        <f t="shared" si="2"/>
        <v>36917227.200000003</v>
      </c>
      <c r="F28" s="42">
        <v>14236787.030000001</v>
      </c>
      <c r="G28" s="43">
        <v>16251030.439999999</v>
      </c>
      <c r="H28" s="44">
        <f t="shared" si="1"/>
        <v>30487817.469999999</v>
      </c>
    </row>
    <row r="29" spans="1:8">
      <c r="A29" s="35">
        <v>20</v>
      </c>
      <c r="B29" s="39" t="s">
        <v>61</v>
      </c>
      <c r="C29" s="40">
        <v>69230004.282800004</v>
      </c>
      <c r="D29" s="40">
        <v>55054479.130199999</v>
      </c>
      <c r="E29" s="41">
        <f t="shared" si="2"/>
        <v>124284483.413</v>
      </c>
      <c r="F29" s="42">
        <v>70878586.31220001</v>
      </c>
      <c r="G29" s="43">
        <v>35101631.986900002</v>
      </c>
      <c r="H29" s="44">
        <f t="shared" si="1"/>
        <v>105980218.29910001</v>
      </c>
    </row>
    <row r="30" spans="1:8">
      <c r="A30" s="35">
        <v>21</v>
      </c>
      <c r="B30" s="39" t="s">
        <v>62</v>
      </c>
      <c r="C30" s="40">
        <v>0</v>
      </c>
      <c r="D30" s="40">
        <v>427713000</v>
      </c>
      <c r="E30" s="41">
        <f t="shared" si="2"/>
        <v>427713000</v>
      </c>
      <c r="F30" s="42">
        <v>0</v>
      </c>
      <c r="G30" s="43">
        <v>436722000</v>
      </c>
      <c r="H30" s="44">
        <f t="shared" si="1"/>
        <v>436722000</v>
      </c>
    </row>
    <row r="31" spans="1:8">
      <c r="A31" s="35">
        <v>22</v>
      </c>
      <c r="B31" s="47" t="s">
        <v>63</v>
      </c>
      <c r="C31" s="41">
        <f>SUM(C22:C30)</f>
        <v>4025921100.9883003</v>
      </c>
      <c r="D31" s="41">
        <f>SUM(D22:D30)</f>
        <v>6572456462.8166008</v>
      </c>
      <c r="E31" s="41">
        <f>C31+D31</f>
        <v>10598377563.804901</v>
      </c>
      <c r="F31" s="41">
        <f>SUM(F22:F30)</f>
        <v>2859319012.9937</v>
      </c>
      <c r="G31" s="41">
        <f>SUM(G22:G30)</f>
        <v>6204812055.2513647</v>
      </c>
      <c r="H31" s="44">
        <f t="shared" si="1"/>
        <v>9064131068.2450638</v>
      </c>
    </row>
    <row r="32" spans="1:8">
      <c r="A32" s="35"/>
      <c r="B32" s="36" t="s">
        <v>64</v>
      </c>
      <c r="C32" s="48"/>
      <c r="D32" s="48"/>
      <c r="E32" s="40"/>
      <c r="F32" s="49"/>
      <c r="G32" s="50"/>
      <c r="H32" s="51"/>
    </row>
    <row r="33" spans="1:8">
      <c r="A33" s="35">
        <v>23</v>
      </c>
      <c r="B33" s="39" t="s">
        <v>65</v>
      </c>
      <c r="C33" s="40">
        <v>27821150.18</v>
      </c>
      <c r="D33" s="48"/>
      <c r="E33" s="41">
        <f t="shared" si="2"/>
        <v>27821150.18</v>
      </c>
      <c r="F33" s="42">
        <v>27821150.18</v>
      </c>
      <c r="G33" s="50"/>
      <c r="H33" s="44">
        <f t="shared" si="1"/>
        <v>27821150.18</v>
      </c>
    </row>
    <row r="34" spans="1:8">
      <c r="A34" s="35">
        <v>24</v>
      </c>
      <c r="B34" s="39" t="s">
        <v>66</v>
      </c>
      <c r="C34" s="40">
        <v>0</v>
      </c>
      <c r="D34" s="48"/>
      <c r="E34" s="41">
        <f t="shared" si="2"/>
        <v>0</v>
      </c>
      <c r="F34" s="42">
        <v>0</v>
      </c>
      <c r="G34" s="50"/>
      <c r="H34" s="44">
        <f t="shared" si="1"/>
        <v>0</v>
      </c>
    </row>
    <row r="35" spans="1:8">
      <c r="A35" s="35">
        <v>25</v>
      </c>
      <c r="B35" s="46" t="s">
        <v>67</v>
      </c>
      <c r="C35" s="40">
        <v>-2303508.2000000002</v>
      </c>
      <c r="D35" s="48"/>
      <c r="E35" s="41">
        <f t="shared" si="2"/>
        <v>-2303508.2000000002</v>
      </c>
      <c r="F35" s="42">
        <v>-1253450.2</v>
      </c>
      <c r="G35" s="50"/>
      <c r="H35" s="44">
        <f t="shared" si="1"/>
        <v>-1253450.2</v>
      </c>
    </row>
    <row r="36" spans="1:8">
      <c r="A36" s="35">
        <v>26</v>
      </c>
      <c r="B36" s="39" t="s">
        <v>68</v>
      </c>
      <c r="C36" s="40">
        <v>170454977.31999999</v>
      </c>
      <c r="D36" s="48"/>
      <c r="E36" s="41">
        <f t="shared" si="2"/>
        <v>170454977.31999999</v>
      </c>
      <c r="F36" s="42">
        <v>267107446.00999999</v>
      </c>
      <c r="G36" s="50"/>
      <c r="H36" s="44">
        <f t="shared" si="1"/>
        <v>267107446.00999999</v>
      </c>
    </row>
    <row r="37" spans="1:8">
      <c r="A37" s="35">
        <v>27</v>
      </c>
      <c r="B37" s="39" t="s">
        <v>69</v>
      </c>
      <c r="C37" s="40">
        <v>0</v>
      </c>
      <c r="D37" s="48"/>
      <c r="E37" s="41">
        <f t="shared" si="2"/>
        <v>0</v>
      </c>
      <c r="F37" s="42">
        <v>0</v>
      </c>
      <c r="G37" s="50"/>
      <c r="H37" s="44">
        <f t="shared" si="1"/>
        <v>0</v>
      </c>
    </row>
    <row r="38" spans="1:8">
      <c r="A38" s="35">
        <v>28</v>
      </c>
      <c r="B38" s="39" t="s">
        <v>70</v>
      </c>
      <c r="C38" s="40">
        <v>1043589427.7023945</v>
      </c>
      <c r="D38" s="48"/>
      <c r="E38" s="41">
        <f t="shared" si="2"/>
        <v>1043589427.7023945</v>
      </c>
      <c r="F38" s="42">
        <v>664050089.76760006</v>
      </c>
      <c r="G38" s="50"/>
      <c r="H38" s="44">
        <f t="shared" si="1"/>
        <v>664050089.76760006</v>
      </c>
    </row>
    <row r="39" spans="1:8">
      <c r="A39" s="35">
        <v>29</v>
      </c>
      <c r="B39" s="39" t="s">
        <v>71</v>
      </c>
      <c r="C39" s="40">
        <v>59729287.629999995</v>
      </c>
      <c r="D39" s="48"/>
      <c r="E39" s="41">
        <f t="shared" si="2"/>
        <v>59729287.629999995</v>
      </c>
      <c r="F39" s="42">
        <v>64894322.910000004</v>
      </c>
      <c r="G39" s="50"/>
      <c r="H39" s="44">
        <f t="shared" si="1"/>
        <v>64894322.910000004</v>
      </c>
    </row>
    <row r="40" spans="1:8">
      <c r="A40" s="35">
        <v>30</v>
      </c>
      <c r="B40" s="309" t="s">
        <v>281</v>
      </c>
      <c r="C40" s="40">
        <v>1299291334.6323943</v>
      </c>
      <c r="D40" s="48"/>
      <c r="E40" s="41">
        <f t="shared" si="2"/>
        <v>1299291334.6323943</v>
      </c>
      <c r="F40" s="42">
        <v>1022619558.6676</v>
      </c>
      <c r="G40" s="50"/>
      <c r="H40" s="44">
        <f t="shared" si="1"/>
        <v>1022619558.6676</v>
      </c>
    </row>
    <row r="41" spans="1:8" ht="15" thickBot="1">
      <c r="A41" s="52">
        <v>31</v>
      </c>
      <c r="B41" s="53" t="s">
        <v>72</v>
      </c>
      <c r="C41" s="54">
        <f>C31+C40</f>
        <v>5325212435.6206951</v>
      </c>
      <c r="D41" s="54">
        <f>D31+D40</f>
        <v>6572456462.8166008</v>
      </c>
      <c r="E41" s="54">
        <f>C41+D41</f>
        <v>11897668898.437296</v>
      </c>
      <c r="F41" s="54">
        <f>F31+F40</f>
        <v>3881938571.6613002</v>
      </c>
      <c r="G41" s="54">
        <f>G31+G40</f>
        <v>6204812055.2513647</v>
      </c>
      <c r="H41" s="55">
        <f>F41+G41</f>
        <v>10086750626.912664</v>
      </c>
    </row>
    <row r="43" spans="1:8">
      <c r="B43" s="56"/>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7" activePane="bottomRight" state="frozen"/>
      <selection activeCell="B9" sqref="B9"/>
      <selection pane="topRight" activeCell="B9" sqref="B9"/>
      <selection pane="bottomLeft" activeCell="B9" sqref="B9"/>
      <selection pane="bottomRight" activeCell="B7" sqref="B7"/>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35</v>
      </c>
      <c r="B1" s="3" t="s">
        <v>485</v>
      </c>
      <c r="C1" s="3"/>
    </row>
    <row r="2" spans="1:8">
      <c r="A2" s="2" t="s">
        <v>36</v>
      </c>
      <c r="B2" s="459">
        <v>43100</v>
      </c>
      <c r="C2" s="6"/>
      <c r="D2" s="7"/>
      <c r="E2" s="7"/>
      <c r="F2" s="7"/>
      <c r="G2" s="7"/>
      <c r="H2" s="7"/>
    </row>
    <row r="3" spans="1:8">
      <c r="A3" s="2"/>
      <c r="B3" s="3"/>
      <c r="C3" s="6"/>
      <c r="D3" s="7"/>
      <c r="E3" s="7"/>
      <c r="F3" s="7"/>
      <c r="G3" s="7"/>
      <c r="H3" s="7"/>
    </row>
    <row r="4" spans="1:8" ht="13.5" thickBot="1">
      <c r="A4" s="58" t="s">
        <v>207</v>
      </c>
      <c r="B4" s="260" t="s">
        <v>27</v>
      </c>
      <c r="C4" s="28"/>
      <c r="D4" s="30"/>
      <c r="E4" s="30"/>
      <c r="F4" s="31"/>
      <c r="G4" s="31"/>
      <c r="H4" s="59" t="s">
        <v>78</v>
      </c>
    </row>
    <row r="5" spans="1:8">
      <c r="A5" s="60" t="s">
        <v>11</v>
      </c>
      <c r="B5" s="61"/>
      <c r="C5" s="477" t="s">
        <v>73</v>
      </c>
      <c r="D5" s="478"/>
      <c r="E5" s="479"/>
      <c r="F5" s="477" t="s">
        <v>77</v>
      </c>
      <c r="G5" s="478"/>
      <c r="H5" s="480"/>
    </row>
    <row r="6" spans="1:8">
      <c r="A6" s="62" t="s">
        <v>11</v>
      </c>
      <c r="B6" s="63"/>
      <c r="C6" s="64" t="s">
        <v>74</v>
      </c>
      <c r="D6" s="64" t="s">
        <v>75</v>
      </c>
      <c r="E6" s="64" t="s">
        <v>76</v>
      </c>
      <c r="F6" s="64" t="s">
        <v>74</v>
      </c>
      <c r="G6" s="64" t="s">
        <v>75</v>
      </c>
      <c r="H6" s="65" t="s">
        <v>76</v>
      </c>
    </row>
    <row r="7" spans="1:8">
      <c r="A7" s="66"/>
      <c r="B7" s="260" t="s">
        <v>206</v>
      </c>
      <c r="C7" s="67"/>
      <c r="D7" s="67"/>
      <c r="E7" s="67"/>
      <c r="F7" s="67"/>
      <c r="G7" s="67"/>
      <c r="H7" s="68"/>
    </row>
    <row r="8" spans="1:8">
      <c r="A8" s="66">
        <v>1</v>
      </c>
      <c r="B8" s="69" t="s">
        <v>205</v>
      </c>
      <c r="C8" s="460">
        <v>5886657.0099999998</v>
      </c>
      <c r="D8" s="460">
        <v>10532328.539999999</v>
      </c>
      <c r="E8" s="461">
        <f t="shared" ref="E8:E22" si="0">C8+D8</f>
        <v>16418985.549999999</v>
      </c>
      <c r="F8" s="460">
        <v>5068466.49</v>
      </c>
      <c r="G8" s="460">
        <v>2156473.87</v>
      </c>
      <c r="H8" s="462">
        <f t="shared" ref="H8:H22" si="1">F8+G8</f>
        <v>7224940.3600000003</v>
      </c>
    </row>
    <row r="9" spans="1:8">
      <c r="A9" s="66">
        <v>2</v>
      </c>
      <c r="B9" s="69" t="s">
        <v>204</v>
      </c>
      <c r="C9" s="463">
        <f>C10+C11+C12+C13+C14+C15+C16+C17+C18</f>
        <v>504830871.73600525</v>
      </c>
      <c r="D9" s="463">
        <f>D10+D11+D12+D13+D14+D15+D16+D17+D18</f>
        <v>360494675.88758898</v>
      </c>
      <c r="E9" s="461">
        <f t="shared" si="0"/>
        <v>865325547.62359428</v>
      </c>
      <c r="F9" s="463">
        <f>F10+F11+F12+F13+F14+F15+F16+F17+F18</f>
        <v>362914099.81</v>
      </c>
      <c r="G9" s="463">
        <f>G10+G11+G12+G13+G14+G15+G16+G17+G18</f>
        <v>370221002.11250001</v>
      </c>
      <c r="H9" s="462">
        <f t="shared" si="1"/>
        <v>733135101.92250001</v>
      </c>
    </row>
    <row r="10" spans="1:8">
      <c r="A10" s="66">
        <v>2.1</v>
      </c>
      <c r="B10" s="70" t="s">
        <v>203</v>
      </c>
      <c r="C10" s="460">
        <v>27921.74</v>
      </c>
      <c r="D10" s="460">
        <v>-92143.210410995482</v>
      </c>
      <c r="E10" s="461">
        <f t="shared" si="0"/>
        <v>-64221.470410995476</v>
      </c>
      <c r="F10" s="460">
        <v>20742.12</v>
      </c>
      <c r="G10" s="460">
        <v>269.26</v>
      </c>
      <c r="H10" s="462">
        <f t="shared" si="1"/>
        <v>21011.379999999997</v>
      </c>
    </row>
    <row r="11" spans="1:8">
      <c r="A11" s="66">
        <v>2.2000000000000002</v>
      </c>
      <c r="B11" s="70" t="s">
        <v>202</v>
      </c>
      <c r="C11" s="460">
        <v>44865841.539999999</v>
      </c>
      <c r="D11" s="460">
        <v>102155778.30060001</v>
      </c>
      <c r="E11" s="461">
        <f t="shared" si="0"/>
        <v>147021619.84060001</v>
      </c>
      <c r="F11" s="460">
        <v>35622166.420000002</v>
      </c>
      <c r="G11" s="460">
        <v>105383159.19419999</v>
      </c>
      <c r="H11" s="462">
        <f t="shared" si="1"/>
        <v>141005325.6142</v>
      </c>
    </row>
    <row r="12" spans="1:8">
      <c r="A12" s="66">
        <v>2.2999999999999998</v>
      </c>
      <c r="B12" s="70" t="s">
        <v>201</v>
      </c>
      <c r="C12" s="460">
        <v>1596034.13</v>
      </c>
      <c r="D12" s="460">
        <v>3849735.5628</v>
      </c>
      <c r="E12" s="461">
        <f t="shared" si="0"/>
        <v>5445769.6928000003</v>
      </c>
      <c r="F12" s="460">
        <v>1508673.47</v>
      </c>
      <c r="G12" s="460">
        <v>5533991.0219999999</v>
      </c>
      <c r="H12" s="462">
        <f t="shared" si="1"/>
        <v>7042664.4919999996</v>
      </c>
    </row>
    <row r="13" spans="1:8">
      <c r="A13" s="66">
        <v>2.4</v>
      </c>
      <c r="B13" s="70" t="s">
        <v>200</v>
      </c>
      <c r="C13" s="460">
        <v>4571094.1500000004</v>
      </c>
      <c r="D13" s="460">
        <v>5644388.4800000004</v>
      </c>
      <c r="E13" s="461">
        <f t="shared" si="0"/>
        <v>10215482.630000001</v>
      </c>
      <c r="F13" s="460">
        <v>2785383.66</v>
      </c>
      <c r="G13" s="460">
        <v>8072775.6600000001</v>
      </c>
      <c r="H13" s="462">
        <f t="shared" si="1"/>
        <v>10858159.32</v>
      </c>
    </row>
    <row r="14" spans="1:8">
      <c r="A14" s="66">
        <v>2.5</v>
      </c>
      <c r="B14" s="70" t="s">
        <v>199</v>
      </c>
      <c r="C14" s="460">
        <v>5949793.8399999999</v>
      </c>
      <c r="D14" s="460">
        <v>28695056.469999999</v>
      </c>
      <c r="E14" s="461">
        <f t="shared" si="0"/>
        <v>34644850.310000002</v>
      </c>
      <c r="F14" s="460">
        <v>4520065.6100000003</v>
      </c>
      <c r="G14" s="460">
        <v>15729335.539999999</v>
      </c>
      <c r="H14" s="462">
        <f t="shared" si="1"/>
        <v>20249401.149999999</v>
      </c>
    </row>
    <row r="15" spans="1:8">
      <c r="A15" s="66">
        <v>2.6</v>
      </c>
      <c r="B15" s="70" t="s">
        <v>198</v>
      </c>
      <c r="C15" s="460">
        <v>9307451.0700000003</v>
      </c>
      <c r="D15" s="460">
        <v>48352853.191699997</v>
      </c>
      <c r="E15" s="461">
        <f t="shared" si="0"/>
        <v>57660304.261699997</v>
      </c>
      <c r="F15" s="460">
        <v>5937940.5700000003</v>
      </c>
      <c r="G15" s="460">
        <v>59617095.5986</v>
      </c>
      <c r="H15" s="462">
        <f t="shared" si="1"/>
        <v>65555036.1686</v>
      </c>
    </row>
    <row r="16" spans="1:8">
      <c r="A16" s="66">
        <v>2.7</v>
      </c>
      <c r="B16" s="70" t="s">
        <v>197</v>
      </c>
      <c r="C16" s="460">
        <v>7460141.4400000004</v>
      </c>
      <c r="D16" s="460">
        <v>7564964.125</v>
      </c>
      <c r="E16" s="461">
        <f t="shared" si="0"/>
        <v>15025105.565000001</v>
      </c>
      <c r="F16" s="460">
        <v>4577442.8600000003</v>
      </c>
      <c r="G16" s="460">
        <v>13214259.4652</v>
      </c>
      <c r="H16" s="462">
        <f t="shared" si="1"/>
        <v>17791702.325199999</v>
      </c>
    </row>
    <row r="17" spans="1:8">
      <c r="A17" s="66">
        <v>2.8</v>
      </c>
      <c r="B17" s="70" t="s">
        <v>196</v>
      </c>
      <c r="C17" s="460">
        <v>429668992.13600522</v>
      </c>
      <c r="D17" s="460">
        <v>162903505.7279</v>
      </c>
      <c r="E17" s="461">
        <f t="shared" si="0"/>
        <v>592572497.86390519</v>
      </c>
      <c r="F17" s="460">
        <v>307624067.62</v>
      </c>
      <c r="G17" s="460">
        <v>159697464.55250001</v>
      </c>
      <c r="H17" s="462">
        <f t="shared" si="1"/>
        <v>467321532.17250001</v>
      </c>
    </row>
    <row r="18" spans="1:8">
      <c r="A18" s="66">
        <v>2.9</v>
      </c>
      <c r="B18" s="70" t="s">
        <v>195</v>
      </c>
      <c r="C18" s="460">
        <v>1383601.69</v>
      </c>
      <c r="D18" s="460">
        <v>1420537.24</v>
      </c>
      <c r="E18" s="461">
        <f t="shared" si="0"/>
        <v>2804138.9299999997</v>
      </c>
      <c r="F18" s="460">
        <v>317617.48</v>
      </c>
      <c r="G18" s="460">
        <v>2972651.82</v>
      </c>
      <c r="H18" s="462">
        <f t="shared" si="1"/>
        <v>3290269.3</v>
      </c>
    </row>
    <row r="19" spans="1:8">
      <c r="A19" s="66">
        <v>3</v>
      </c>
      <c r="B19" s="69" t="s">
        <v>194</v>
      </c>
      <c r="C19" s="460">
        <v>12069261.449999999</v>
      </c>
      <c r="D19" s="460">
        <v>2921771.84</v>
      </c>
      <c r="E19" s="461">
        <f t="shared" si="0"/>
        <v>14991033.289999999</v>
      </c>
      <c r="F19" s="460">
        <v>4970844.95</v>
      </c>
      <c r="G19" s="460">
        <v>2642976.1</v>
      </c>
      <c r="H19" s="462">
        <f t="shared" si="1"/>
        <v>7613821.0500000007</v>
      </c>
    </row>
    <row r="20" spans="1:8">
      <c r="A20" s="66">
        <v>4</v>
      </c>
      <c r="B20" s="69" t="s">
        <v>193</v>
      </c>
      <c r="C20" s="460">
        <v>106068678.18000001</v>
      </c>
      <c r="D20" s="460">
        <v>2881319.58</v>
      </c>
      <c r="E20" s="461">
        <f t="shared" si="0"/>
        <v>108949997.76000001</v>
      </c>
      <c r="F20" s="460">
        <v>86293333.400000006</v>
      </c>
      <c r="G20" s="460">
        <v>3788913.37</v>
      </c>
      <c r="H20" s="462">
        <f t="shared" si="1"/>
        <v>90082246.770000011</v>
      </c>
    </row>
    <row r="21" spans="1:8">
      <c r="A21" s="66">
        <v>5</v>
      </c>
      <c r="B21" s="69" t="s">
        <v>192</v>
      </c>
      <c r="C21" s="460">
        <v>0</v>
      </c>
      <c r="D21" s="460">
        <v>0</v>
      </c>
      <c r="E21" s="461">
        <f t="shared" si="0"/>
        <v>0</v>
      </c>
      <c r="F21" s="460"/>
      <c r="G21" s="460"/>
      <c r="H21" s="462">
        <f t="shared" si="1"/>
        <v>0</v>
      </c>
    </row>
    <row r="22" spans="1:8">
      <c r="A22" s="66">
        <v>6</v>
      </c>
      <c r="B22" s="71" t="s">
        <v>191</v>
      </c>
      <c r="C22" s="463">
        <f>C8+C9+C19+C20+C21</f>
        <v>628855468.37600517</v>
      </c>
      <c r="D22" s="463">
        <f>D8+D9+D19+D20+D21</f>
        <v>376830095.84758896</v>
      </c>
      <c r="E22" s="461">
        <f t="shared" si="0"/>
        <v>1005685564.2235942</v>
      </c>
      <c r="F22" s="463">
        <f>F8+F9+F19+F20+F21</f>
        <v>459246744.64999998</v>
      </c>
      <c r="G22" s="463">
        <f>G8+G9+G19+G20+G21</f>
        <v>378809365.45250005</v>
      </c>
      <c r="H22" s="462">
        <f t="shared" si="1"/>
        <v>838056110.10249996</v>
      </c>
    </row>
    <row r="23" spans="1:8">
      <c r="A23" s="66"/>
      <c r="B23" s="260" t="s">
        <v>190</v>
      </c>
      <c r="C23" s="464"/>
      <c r="D23" s="464"/>
      <c r="E23" s="465"/>
      <c r="F23" s="464"/>
      <c r="G23" s="464"/>
      <c r="H23" s="466"/>
    </row>
    <row r="24" spans="1:8">
      <c r="A24" s="66">
        <v>7</v>
      </c>
      <c r="B24" s="69" t="s">
        <v>189</v>
      </c>
      <c r="C24" s="460">
        <v>49435359.060000002</v>
      </c>
      <c r="D24" s="460">
        <v>15372839.630000001</v>
      </c>
      <c r="E24" s="461">
        <f t="shared" ref="E24:E31" si="2">C24+D24</f>
        <v>64808198.690000005</v>
      </c>
      <c r="F24" s="460">
        <v>36013246.960000001</v>
      </c>
      <c r="G24" s="460">
        <v>11921887.34</v>
      </c>
      <c r="H24" s="462">
        <f t="shared" ref="H24:H31" si="3">F24+G24</f>
        <v>47935134.299999997</v>
      </c>
    </row>
    <row r="25" spans="1:8">
      <c r="A25" s="66">
        <v>8</v>
      </c>
      <c r="B25" s="69" t="s">
        <v>188</v>
      </c>
      <c r="C25" s="460">
        <v>50430743.420000002</v>
      </c>
      <c r="D25" s="460">
        <v>86719748.159999996</v>
      </c>
      <c r="E25" s="461">
        <f t="shared" si="2"/>
        <v>137150491.57999998</v>
      </c>
      <c r="F25" s="460">
        <v>35611212.939999998</v>
      </c>
      <c r="G25" s="460">
        <v>90252866.379999995</v>
      </c>
      <c r="H25" s="462">
        <f t="shared" si="3"/>
        <v>125864079.31999999</v>
      </c>
    </row>
    <row r="26" spans="1:8">
      <c r="A26" s="66">
        <v>9</v>
      </c>
      <c r="B26" s="69" t="s">
        <v>187</v>
      </c>
      <c r="C26" s="460">
        <v>7129780.8099999996</v>
      </c>
      <c r="D26" s="460">
        <v>721941.19</v>
      </c>
      <c r="E26" s="461">
        <f t="shared" si="2"/>
        <v>7851722</v>
      </c>
      <c r="F26" s="460">
        <v>9097220.9600000009</v>
      </c>
      <c r="G26" s="460">
        <v>2536341.9700000002</v>
      </c>
      <c r="H26" s="462">
        <f t="shared" si="3"/>
        <v>11633562.930000002</v>
      </c>
    </row>
    <row r="27" spans="1:8">
      <c r="A27" s="66">
        <v>10</v>
      </c>
      <c r="B27" s="69" t="s">
        <v>186</v>
      </c>
      <c r="C27" s="460">
        <v>40510778.439999998</v>
      </c>
      <c r="D27" s="460">
        <v>10239309.91</v>
      </c>
      <c r="E27" s="461">
        <f t="shared" si="2"/>
        <v>50750088.349999994</v>
      </c>
      <c r="F27" s="460">
        <v>5060209.9800000004</v>
      </c>
      <c r="G27" s="460">
        <v>41220496.530000001</v>
      </c>
      <c r="H27" s="462">
        <f t="shared" si="3"/>
        <v>46280706.510000005</v>
      </c>
    </row>
    <row r="28" spans="1:8">
      <c r="A28" s="66">
        <v>11</v>
      </c>
      <c r="B28" s="69" t="s">
        <v>185</v>
      </c>
      <c r="C28" s="460">
        <v>80385212.200000003</v>
      </c>
      <c r="D28" s="460">
        <v>92372379.909999996</v>
      </c>
      <c r="E28" s="461">
        <f t="shared" si="2"/>
        <v>172757592.11000001</v>
      </c>
      <c r="F28" s="460">
        <v>42917182.079999998</v>
      </c>
      <c r="G28" s="460">
        <v>72987492.129999995</v>
      </c>
      <c r="H28" s="462">
        <f t="shared" si="3"/>
        <v>115904674.20999999</v>
      </c>
    </row>
    <row r="29" spans="1:8">
      <c r="A29" s="66">
        <v>12</v>
      </c>
      <c r="B29" s="69" t="s">
        <v>184</v>
      </c>
      <c r="C29" s="460">
        <v>0</v>
      </c>
      <c r="D29" s="460">
        <v>0</v>
      </c>
      <c r="E29" s="461">
        <f t="shared" si="2"/>
        <v>0</v>
      </c>
      <c r="F29" s="460"/>
      <c r="G29" s="460"/>
      <c r="H29" s="462">
        <f t="shared" si="3"/>
        <v>0</v>
      </c>
    </row>
    <row r="30" spans="1:8">
      <c r="A30" s="66">
        <v>13</v>
      </c>
      <c r="B30" s="72" t="s">
        <v>183</v>
      </c>
      <c r="C30" s="463">
        <f>C24+C25+C26+C27+C28+C29</f>
        <v>227891873.93000001</v>
      </c>
      <c r="D30" s="463">
        <f>D24+D25+D26+D27+D28+D29</f>
        <v>205426218.79999998</v>
      </c>
      <c r="E30" s="461">
        <f t="shared" si="2"/>
        <v>433318092.73000002</v>
      </c>
      <c r="F30" s="463">
        <f>F24+F25+F26+F27+F28+F29</f>
        <v>128699072.92000002</v>
      </c>
      <c r="G30" s="463">
        <f>G24+G25+G26+G27+G28+G29</f>
        <v>218919084.34999999</v>
      </c>
      <c r="H30" s="462">
        <f t="shared" si="3"/>
        <v>347618157.26999998</v>
      </c>
    </row>
    <row r="31" spans="1:8">
      <c r="A31" s="66">
        <v>14</v>
      </c>
      <c r="B31" s="72" t="s">
        <v>182</v>
      </c>
      <c r="C31" s="463">
        <f>C22-C30</f>
        <v>400963594.44600517</v>
      </c>
      <c r="D31" s="463">
        <f>D22-D30</f>
        <v>171403877.04758897</v>
      </c>
      <c r="E31" s="461">
        <f t="shared" si="2"/>
        <v>572367471.49359417</v>
      </c>
      <c r="F31" s="463">
        <f>F22-F30</f>
        <v>330547671.72999996</v>
      </c>
      <c r="G31" s="463">
        <f>G22-G30</f>
        <v>159890281.10250005</v>
      </c>
      <c r="H31" s="462">
        <f t="shared" si="3"/>
        <v>490437952.83249998</v>
      </c>
    </row>
    <row r="32" spans="1:8">
      <c r="A32" s="66"/>
      <c r="B32" s="73"/>
      <c r="C32" s="467"/>
      <c r="D32" s="468"/>
      <c r="E32" s="465"/>
      <c r="F32" s="468"/>
      <c r="G32" s="468"/>
      <c r="H32" s="466"/>
    </row>
    <row r="33" spans="1:8">
      <c r="A33" s="66"/>
      <c r="B33" s="73" t="s">
        <v>181</v>
      </c>
      <c r="C33" s="464"/>
      <c r="D33" s="464"/>
      <c r="E33" s="465"/>
      <c r="F33" s="464"/>
      <c r="G33" s="464"/>
      <c r="H33" s="466"/>
    </row>
    <row r="34" spans="1:8">
      <c r="A34" s="66">
        <v>15</v>
      </c>
      <c r="B34" s="74" t="s">
        <v>180</v>
      </c>
      <c r="C34" s="461">
        <f>C35-C36</f>
        <v>109682562.69</v>
      </c>
      <c r="D34" s="461">
        <f>D35-D36</f>
        <v>5382103.6199999973</v>
      </c>
      <c r="E34" s="461">
        <f t="shared" ref="E34:E45" si="4">C34+D34</f>
        <v>115064666.31</v>
      </c>
      <c r="F34" s="461">
        <f>F35-F36</f>
        <v>94875899.900000006</v>
      </c>
      <c r="G34" s="461">
        <f>G35-G36</f>
        <v>6601599.870000001</v>
      </c>
      <c r="H34" s="461">
        <f t="shared" ref="H34:H45" si="5">F34+G34</f>
        <v>101477499.77000001</v>
      </c>
    </row>
    <row r="35" spans="1:8">
      <c r="A35" s="66">
        <v>15.1</v>
      </c>
      <c r="B35" s="70" t="s">
        <v>179</v>
      </c>
      <c r="C35" s="460">
        <v>135944290.72</v>
      </c>
      <c r="D35" s="460">
        <v>43748526.93</v>
      </c>
      <c r="E35" s="461">
        <f t="shared" si="4"/>
        <v>179692817.65000001</v>
      </c>
      <c r="F35" s="460">
        <v>114670534.42</v>
      </c>
      <c r="G35" s="460">
        <v>38124017.07</v>
      </c>
      <c r="H35" s="461">
        <f t="shared" si="5"/>
        <v>152794551.49000001</v>
      </c>
    </row>
    <row r="36" spans="1:8">
      <c r="A36" s="66">
        <v>15.2</v>
      </c>
      <c r="B36" s="70" t="s">
        <v>178</v>
      </c>
      <c r="C36" s="460">
        <v>26261728.030000001</v>
      </c>
      <c r="D36" s="460">
        <v>38366423.310000002</v>
      </c>
      <c r="E36" s="461">
        <f t="shared" si="4"/>
        <v>64628151.340000004</v>
      </c>
      <c r="F36" s="460">
        <v>19794634.52</v>
      </c>
      <c r="G36" s="460">
        <v>31522417.199999999</v>
      </c>
      <c r="H36" s="461">
        <f t="shared" si="5"/>
        <v>51317051.719999999</v>
      </c>
    </row>
    <row r="37" spans="1:8">
      <c r="A37" s="66">
        <v>16</v>
      </c>
      <c r="B37" s="69" t="s">
        <v>177</v>
      </c>
      <c r="C37" s="460">
        <v>564654.29</v>
      </c>
      <c r="D37" s="460">
        <v>0</v>
      </c>
      <c r="E37" s="461">
        <f t="shared" si="4"/>
        <v>564654.29</v>
      </c>
      <c r="F37" s="460">
        <v>810610.13</v>
      </c>
      <c r="G37" s="460">
        <v>45078.23</v>
      </c>
      <c r="H37" s="461">
        <f t="shared" si="5"/>
        <v>855688.36</v>
      </c>
    </row>
    <row r="38" spans="1:8">
      <c r="A38" s="66">
        <v>17</v>
      </c>
      <c r="B38" s="69" t="s">
        <v>176</v>
      </c>
      <c r="C38" s="460">
        <v>1612.1</v>
      </c>
      <c r="D38" s="460">
        <v>0</v>
      </c>
      <c r="E38" s="461">
        <f t="shared" si="4"/>
        <v>1612.1</v>
      </c>
      <c r="F38" s="460">
        <v>0.4</v>
      </c>
      <c r="G38" s="460">
        <v>0</v>
      </c>
      <c r="H38" s="461">
        <f t="shared" si="5"/>
        <v>0.4</v>
      </c>
    </row>
    <row r="39" spans="1:8">
      <c r="A39" s="66">
        <v>18</v>
      </c>
      <c r="B39" s="69" t="s">
        <v>175</v>
      </c>
      <c r="C39" s="460">
        <v>254398.86</v>
      </c>
      <c r="D39" s="460">
        <v>1959668.92</v>
      </c>
      <c r="E39" s="461">
        <f t="shared" si="4"/>
        <v>2214067.7799999998</v>
      </c>
      <c r="F39" s="460">
        <v>211981.6</v>
      </c>
      <c r="G39" s="460">
        <v>2153577.44</v>
      </c>
      <c r="H39" s="461">
        <f t="shared" si="5"/>
        <v>2365559.04</v>
      </c>
    </row>
    <row r="40" spans="1:8">
      <c r="A40" s="66">
        <v>19</v>
      </c>
      <c r="B40" s="69" t="s">
        <v>174</v>
      </c>
      <c r="C40" s="460">
        <v>74969553.950000003</v>
      </c>
      <c r="D40" s="460">
        <v>0</v>
      </c>
      <c r="E40" s="461">
        <f t="shared" si="4"/>
        <v>74969553.950000003</v>
      </c>
      <c r="F40" s="460">
        <v>103312479.89</v>
      </c>
      <c r="G40" s="460"/>
      <c r="H40" s="461">
        <f t="shared" si="5"/>
        <v>103312479.89</v>
      </c>
    </row>
    <row r="41" spans="1:8">
      <c r="A41" s="66">
        <v>20</v>
      </c>
      <c r="B41" s="69" t="s">
        <v>173</v>
      </c>
      <c r="C41" s="460">
        <v>270659.84999999998</v>
      </c>
      <c r="D41" s="460">
        <v>0</v>
      </c>
      <c r="E41" s="461">
        <f t="shared" si="4"/>
        <v>270659.84999999998</v>
      </c>
      <c r="F41" s="460">
        <v>-26537531.890000001</v>
      </c>
      <c r="G41" s="460"/>
      <c r="H41" s="461">
        <f t="shared" si="5"/>
        <v>-26537531.890000001</v>
      </c>
    </row>
    <row r="42" spans="1:8">
      <c r="A42" s="66">
        <v>21</v>
      </c>
      <c r="B42" s="69" t="s">
        <v>172</v>
      </c>
      <c r="C42" s="460">
        <v>4242492.96</v>
      </c>
      <c r="D42" s="460">
        <v>0</v>
      </c>
      <c r="E42" s="461">
        <f t="shared" si="4"/>
        <v>4242492.96</v>
      </c>
      <c r="F42" s="460">
        <v>3732181.84</v>
      </c>
      <c r="G42" s="460"/>
      <c r="H42" s="461">
        <f t="shared" si="5"/>
        <v>3732181.84</v>
      </c>
    </row>
    <row r="43" spans="1:8">
      <c r="A43" s="66">
        <v>22</v>
      </c>
      <c r="B43" s="69" t="s">
        <v>171</v>
      </c>
      <c r="C43" s="460">
        <v>9714431.9000000004</v>
      </c>
      <c r="D43" s="460">
        <v>14871820.609999999</v>
      </c>
      <c r="E43" s="461">
        <f t="shared" si="4"/>
        <v>24586252.509999998</v>
      </c>
      <c r="F43" s="460">
        <v>12282571.539999999</v>
      </c>
      <c r="G43" s="460">
        <v>13063373.710000001</v>
      </c>
      <c r="H43" s="461">
        <f t="shared" si="5"/>
        <v>25345945.25</v>
      </c>
    </row>
    <row r="44" spans="1:8">
      <c r="A44" s="66">
        <v>23</v>
      </c>
      <c r="B44" s="69" t="s">
        <v>170</v>
      </c>
      <c r="C44" s="460">
        <v>6778345.8099999996</v>
      </c>
      <c r="D44" s="460">
        <v>714286.06</v>
      </c>
      <c r="E44" s="461">
        <f t="shared" si="4"/>
        <v>7492631.8699999992</v>
      </c>
      <c r="F44" s="460">
        <v>220498.87</v>
      </c>
      <c r="G44" s="460">
        <v>1455637</v>
      </c>
      <c r="H44" s="461">
        <f t="shared" si="5"/>
        <v>1676135.87</v>
      </c>
    </row>
    <row r="45" spans="1:8">
      <c r="A45" s="66">
        <v>24</v>
      </c>
      <c r="B45" s="72" t="s">
        <v>289</v>
      </c>
      <c r="C45" s="463">
        <f>C34+C37+C38+C39+C40+C41+C42+C43+C44</f>
        <v>206478712.41</v>
      </c>
      <c r="D45" s="463">
        <f>D34+D37+D38+D39+D40+D41+D42+D43+D44</f>
        <v>22927879.209999997</v>
      </c>
      <c r="E45" s="461">
        <f t="shared" si="4"/>
        <v>229406591.62</v>
      </c>
      <c r="F45" s="463">
        <f>F34+F37+F38+F39+F40+F41+F42+F43+F44</f>
        <v>188908692.28000003</v>
      </c>
      <c r="G45" s="463">
        <f>G34+G37+G38+G39+G40+G41+G42+G43+G44</f>
        <v>23319266.25</v>
      </c>
      <c r="H45" s="461">
        <f t="shared" si="5"/>
        <v>212227958.53000003</v>
      </c>
    </row>
    <row r="46" spans="1:8">
      <c r="A46" s="66"/>
      <c r="B46" s="260" t="s">
        <v>169</v>
      </c>
      <c r="C46" s="464"/>
      <c r="D46" s="464"/>
      <c r="E46" s="465"/>
      <c r="F46" s="464"/>
      <c r="G46" s="464"/>
      <c r="H46" s="466"/>
    </row>
    <row r="47" spans="1:8">
      <c r="A47" s="66">
        <v>25</v>
      </c>
      <c r="B47" s="69" t="s">
        <v>168</v>
      </c>
      <c r="C47" s="460">
        <v>3341715.74</v>
      </c>
      <c r="D47" s="460">
        <v>22587626.359999999</v>
      </c>
      <c r="E47" s="461">
        <f t="shared" ref="E47:E54" si="6">C47+D47</f>
        <v>25929342.100000001</v>
      </c>
      <c r="F47" s="460">
        <v>19168680.079999998</v>
      </c>
      <c r="G47" s="460">
        <v>2187031.6800000002</v>
      </c>
      <c r="H47" s="462">
        <f t="shared" ref="H47:H54" si="7">F47+G47</f>
        <v>21355711.759999998</v>
      </c>
    </row>
    <row r="48" spans="1:8">
      <c r="A48" s="66">
        <v>26</v>
      </c>
      <c r="B48" s="69" t="s">
        <v>167</v>
      </c>
      <c r="C48" s="460">
        <v>20392413.280000001</v>
      </c>
      <c r="D48" s="460">
        <v>12846697.210000001</v>
      </c>
      <c r="E48" s="461">
        <f t="shared" si="6"/>
        <v>33239110.490000002</v>
      </c>
      <c r="F48" s="460">
        <v>22837736.16</v>
      </c>
      <c r="G48" s="460">
        <v>6018997.0999999996</v>
      </c>
      <c r="H48" s="462">
        <f t="shared" si="7"/>
        <v>28856733.259999998</v>
      </c>
    </row>
    <row r="49" spans="1:8">
      <c r="A49" s="66">
        <v>27</v>
      </c>
      <c r="B49" s="69" t="s">
        <v>166</v>
      </c>
      <c r="C49" s="460">
        <v>175421403.59</v>
      </c>
      <c r="D49" s="460">
        <v>0</v>
      </c>
      <c r="E49" s="461">
        <f t="shared" si="6"/>
        <v>175421403.59</v>
      </c>
      <c r="F49" s="460">
        <v>144093774.61000001</v>
      </c>
      <c r="G49" s="460"/>
      <c r="H49" s="462">
        <f t="shared" si="7"/>
        <v>144093774.61000001</v>
      </c>
    </row>
    <row r="50" spans="1:8">
      <c r="A50" s="66">
        <v>28</v>
      </c>
      <c r="B50" s="69" t="s">
        <v>165</v>
      </c>
      <c r="C50" s="460">
        <v>6963487.0899999999</v>
      </c>
      <c r="D50" s="460">
        <v>0</v>
      </c>
      <c r="E50" s="461">
        <f t="shared" si="6"/>
        <v>6963487.0899999999</v>
      </c>
      <c r="F50" s="460">
        <v>4595284.95</v>
      </c>
      <c r="G50" s="460"/>
      <c r="H50" s="462">
        <f t="shared" si="7"/>
        <v>4595284.95</v>
      </c>
    </row>
    <row r="51" spans="1:8">
      <c r="A51" s="66">
        <v>29</v>
      </c>
      <c r="B51" s="69" t="s">
        <v>164</v>
      </c>
      <c r="C51" s="460">
        <v>36846411.083999999</v>
      </c>
      <c r="D51" s="460">
        <v>0</v>
      </c>
      <c r="E51" s="461">
        <f t="shared" si="6"/>
        <v>36846411.083999999</v>
      </c>
      <c r="F51" s="460">
        <v>34074092.092699997</v>
      </c>
      <c r="G51" s="460"/>
      <c r="H51" s="462">
        <f t="shared" si="7"/>
        <v>34074092.092699997</v>
      </c>
    </row>
    <row r="52" spans="1:8">
      <c r="A52" s="66">
        <v>30</v>
      </c>
      <c r="B52" s="69" t="s">
        <v>163</v>
      </c>
      <c r="C52" s="460">
        <v>32547164.440000001</v>
      </c>
      <c r="D52" s="460">
        <v>151188.85999999999</v>
      </c>
      <c r="E52" s="461">
        <f t="shared" si="6"/>
        <v>32698353.300000001</v>
      </c>
      <c r="F52" s="460">
        <v>28549920.649999999</v>
      </c>
      <c r="G52" s="460">
        <v>1212211.83</v>
      </c>
      <c r="H52" s="462">
        <f t="shared" si="7"/>
        <v>29762132.479999997</v>
      </c>
    </row>
    <row r="53" spans="1:8">
      <c r="A53" s="66">
        <v>31</v>
      </c>
      <c r="B53" s="72" t="s">
        <v>290</v>
      </c>
      <c r="C53" s="463">
        <f>C47+C48+C49+C50+C51+C52</f>
        <v>275512595.22400004</v>
      </c>
      <c r="D53" s="463">
        <f>D47+D48+D49+D50+D51+D52</f>
        <v>35585512.43</v>
      </c>
      <c r="E53" s="461">
        <f t="shared" si="6"/>
        <v>311098107.65400004</v>
      </c>
      <c r="F53" s="463">
        <f>F47+F48+F49+F50+F51+F52</f>
        <v>253319488.54270002</v>
      </c>
      <c r="G53" s="463">
        <f>G47+G48+G49+G50+G51+G52</f>
        <v>9418240.6099999994</v>
      </c>
      <c r="H53" s="461">
        <f t="shared" si="7"/>
        <v>262737729.15270001</v>
      </c>
    </row>
    <row r="54" spans="1:8">
      <c r="A54" s="66">
        <v>32</v>
      </c>
      <c r="B54" s="72" t="s">
        <v>291</v>
      </c>
      <c r="C54" s="463">
        <f>C45-C53</f>
        <v>-69033882.81400004</v>
      </c>
      <c r="D54" s="463">
        <f>D45-D53</f>
        <v>-12657633.220000003</v>
      </c>
      <c r="E54" s="461">
        <f t="shared" si="6"/>
        <v>-81691516.034000039</v>
      </c>
      <c r="F54" s="463">
        <f>F45-F53</f>
        <v>-64410796.262699991</v>
      </c>
      <c r="G54" s="463">
        <f>G45-G53</f>
        <v>13901025.640000001</v>
      </c>
      <c r="H54" s="461">
        <f t="shared" si="7"/>
        <v>-50509770.622699991</v>
      </c>
    </row>
    <row r="55" spans="1:8">
      <c r="A55" s="66"/>
      <c r="B55" s="73"/>
      <c r="C55" s="468"/>
      <c r="D55" s="468"/>
      <c r="E55" s="465"/>
      <c r="F55" s="468"/>
      <c r="G55" s="468"/>
      <c r="H55" s="466"/>
    </row>
    <row r="56" spans="1:8">
      <c r="A56" s="66">
        <v>33</v>
      </c>
      <c r="B56" s="72" t="s">
        <v>162</v>
      </c>
      <c r="C56" s="463">
        <f>C31+C54</f>
        <v>331929711.6320051</v>
      </c>
      <c r="D56" s="463">
        <f>D31+D54</f>
        <v>158746243.82758898</v>
      </c>
      <c r="E56" s="461">
        <f>C56+D56</f>
        <v>490675955.45959407</v>
      </c>
      <c r="F56" s="463">
        <f>F31+F54</f>
        <v>266136875.46729997</v>
      </c>
      <c r="G56" s="463">
        <f>G31+G54</f>
        <v>173791306.74250007</v>
      </c>
      <c r="H56" s="462">
        <f>F56+G56</f>
        <v>439928182.2098</v>
      </c>
    </row>
    <row r="57" spans="1:8">
      <c r="A57" s="66"/>
      <c r="B57" s="73"/>
      <c r="C57" s="468"/>
      <c r="D57" s="468"/>
      <c r="E57" s="465"/>
      <c r="F57" s="468"/>
      <c r="G57" s="468"/>
      <c r="H57" s="466"/>
    </row>
    <row r="58" spans="1:8">
      <c r="A58" s="66">
        <v>34</v>
      </c>
      <c r="B58" s="69" t="s">
        <v>161</v>
      </c>
      <c r="C58" s="460">
        <v>46376475.464000002</v>
      </c>
      <c r="D58" s="460"/>
      <c r="E58" s="461">
        <f>C58+D58</f>
        <v>46376475.464000002</v>
      </c>
      <c r="F58" s="460">
        <v>147216205.43399999</v>
      </c>
      <c r="G58" s="460"/>
      <c r="H58" s="462">
        <f>F58+G58</f>
        <v>147216205.43399999</v>
      </c>
    </row>
    <row r="59" spans="1:8" s="261" customFormat="1">
      <c r="A59" s="66">
        <v>35</v>
      </c>
      <c r="B59" s="69" t="s">
        <v>160</v>
      </c>
      <c r="C59" s="460">
        <v>2551138.5199996205</v>
      </c>
      <c r="D59" s="460"/>
      <c r="E59" s="461">
        <f>C59+D59</f>
        <v>2551138.5199996205</v>
      </c>
      <c r="F59" s="460">
        <v>-18359156.050000001</v>
      </c>
      <c r="G59" s="460"/>
      <c r="H59" s="462">
        <f>F59+G59</f>
        <v>-18359156.050000001</v>
      </c>
    </row>
    <row r="60" spans="1:8">
      <c r="A60" s="66">
        <v>36</v>
      </c>
      <c r="B60" s="69" t="s">
        <v>159</v>
      </c>
      <c r="C60" s="460">
        <v>24002796.703200001</v>
      </c>
      <c r="D60" s="460"/>
      <c r="E60" s="461">
        <f>C60+D60</f>
        <v>24002796.703200001</v>
      </c>
      <c r="F60" s="460">
        <v>22775988.058200002</v>
      </c>
      <c r="G60" s="460"/>
      <c r="H60" s="462">
        <f>F60+G60</f>
        <v>22775988.058200002</v>
      </c>
    </row>
    <row r="61" spans="1:8">
      <c r="A61" s="66">
        <v>37</v>
      </c>
      <c r="B61" s="72" t="s">
        <v>158</v>
      </c>
      <c r="C61" s="463">
        <f>C58+C59+C60</f>
        <v>72930410.687199622</v>
      </c>
      <c r="D61" s="463">
        <f>D58+D59+D60</f>
        <v>0</v>
      </c>
      <c r="E61" s="461">
        <f>C61+D61</f>
        <v>72930410.687199622</v>
      </c>
      <c r="F61" s="463">
        <f>F58+F59+F60</f>
        <v>151633037.44220001</v>
      </c>
      <c r="G61" s="463">
        <f>G58+G59+G60</f>
        <v>0</v>
      </c>
      <c r="H61" s="462">
        <f>F61+G61</f>
        <v>151633037.44220001</v>
      </c>
    </row>
    <row r="62" spans="1:8">
      <c r="A62" s="66"/>
      <c r="B62" s="75"/>
      <c r="C62" s="464"/>
      <c r="D62" s="464"/>
      <c r="E62" s="465"/>
      <c r="F62" s="464"/>
      <c r="G62" s="464"/>
      <c r="H62" s="466"/>
    </row>
    <row r="63" spans="1:8">
      <c r="A63" s="66">
        <v>38</v>
      </c>
      <c r="B63" s="76" t="s">
        <v>157</v>
      </c>
      <c r="C63" s="463">
        <f>C56-C61</f>
        <v>258999300.94480547</v>
      </c>
      <c r="D63" s="463">
        <f>D56-D61</f>
        <v>158746243.82758898</v>
      </c>
      <c r="E63" s="461">
        <f>C63+D63</f>
        <v>417745544.77239442</v>
      </c>
      <c r="F63" s="463">
        <f>F56-F61</f>
        <v>114503838.02509996</v>
      </c>
      <c r="G63" s="463">
        <f>G56-G61</f>
        <v>173791306.74250007</v>
      </c>
      <c r="H63" s="462">
        <f>F63+G63</f>
        <v>288295144.76760006</v>
      </c>
    </row>
    <row r="64" spans="1:8">
      <c r="A64" s="62">
        <v>39</v>
      </c>
      <c r="B64" s="69" t="s">
        <v>156</v>
      </c>
      <c r="C64" s="469">
        <v>32849606</v>
      </c>
      <c r="D64" s="469"/>
      <c r="E64" s="461">
        <f>C64+D64</f>
        <v>32849606</v>
      </c>
      <c r="F64" s="469">
        <v>21114424</v>
      </c>
      <c r="G64" s="469"/>
      <c r="H64" s="462">
        <f>F64+G64</f>
        <v>21114424</v>
      </c>
    </row>
    <row r="65" spans="1:8">
      <c r="A65" s="66">
        <v>40</v>
      </c>
      <c r="B65" s="72" t="s">
        <v>155</v>
      </c>
      <c r="C65" s="463">
        <f>C63-C64</f>
        <v>226149694.94480547</v>
      </c>
      <c r="D65" s="463">
        <f>D63-D64</f>
        <v>158746243.82758898</v>
      </c>
      <c r="E65" s="461">
        <f>C65+D65</f>
        <v>384895938.77239442</v>
      </c>
      <c r="F65" s="463">
        <f>F63-F64</f>
        <v>93389414.025099963</v>
      </c>
      <c r="G65" s="463">
        <f>G63-G64</f>
        <v>173791306.74250007</v>
      </c>
      <c r="H65" s="462">
        <f>F65+G65</f>
        <v>267180720.76760003</v>
      </c>
    </row>
    <row r="66" spans="1:8">
      <c r="A66" s="62">
        <v>41</v>
      </c>
      <c r="B66" s="69" t="s">
        <v>154</v>
      </c>
      <c r="C66" s="469">
        <v>-13150340.07</v>
      </c>
      <c r="D66" s="469"/>
      <c r="E66" s="461">
        <f>C66+D66</f>
        <v>-13150340.07</v>
      </c>
      <c r="F66" s="469">
        <v>-51682203.43</v>
      </c>
      <c r="G66" s="469"/>
      <c r="H66" s="462">
        <f>F66+G66</f>
        <v>-51682203.43</v>
      </c>
    </row>
    <row r="67" spans="1:8" ht="13.5" thickBot="1">
      <c r="A67" s="77">
        <v>42</v>
      </c>
      <c r="B67" s="78" t="s">
        <v>153</v>
      </c>
      <c r="C67" s="470">
        <f>C65+C66</f>
        <v>212999354.87480548</v>
      </c>
      <c r="D67" s="470">
        <f>D65+D66</f>
        <v>158746243.82758898</v>
      </c>
      <c r="E67" s="471">
        <f>C67+D67</f>
        <v>371745598.70239449</v>
      </c>
      <c r="F67" s="470">
        <f>F65+F66</f>
        <v>41707210.595099963</v>
      </c>
      <c r="G67" s="470">
        <f>G65+G66</f>
        <v>173791306.74250007</v>
      </c>
      <c r="H67" s="472">
        <f>F67+G67</f>
        <v>215498517.33760002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heetViews>
  <sheetFormatPr defaultColWidth="9.140625" defaultRowHeight="14.25"/>
  <cols>
    <col min="1" max="1" width="9.5703125" style="5" bestFit="1" customWidth="1"/>
    <col min="2" max="2" width="72.28515625" style="5" customWidth="1"/>
    <col min="3" max="5" width="13.42578125" style="5" bestFit="1" customWidth="1"/>
    <col min="6" max="6" width="4.7109375" style="5" bestFit="1" customWidth="1"/>
    <col min="7" max="8" width="12.7109375" style="5" customWidth="1"/>
    <col min="9" max="16384" width="9.140625" style="5"/>
  </cols>
  <sheetData>
    <row r="1" spans="1:8">
      <c r="A1" s="2" t="s">
        <v>35</v>
      </c>
      <c r="B1" s="3" t="s">
        <v>485</v>
      </c>
    </row>
    <row r="2" spans="1:8">
      <c r="A2" s="2" t="s">
        <v>36</v>
      </c>
      <c r="B2" s="459">
        <v>43100</v>
      </c>
    </row>
    <row r="3" spans="1:8">
      <c r="A3" s="4"/>
    </row>
    <row r="4" spans="1:8" ht="15" thickBot="1">
      <c r="A4" s="4" t="s">
        <v>79</v>
      </c>
      <c r="B4" s="4"/>
      <c r="C4" s="237"/>
      <c r="D4" s="237"/>
      <c r="E4" s="237"/>
      <c r="F4" s="238"/>
      <c r="G4" s="238"/>
      <c r="H4" s="239" t="s">
        <v>78</v>
      </c>
    </row>
    <row r="5" spans="1:8">
      <c r="A5" s="481" t="s">
        <v>11</v>
      </c>
      <c r="B5" s="483" t="s">
        <v>356</v>
      </c>
      <c r="C5" s="477" t="s">
        <v>73</v>
      </c>
      <c r="D5" s="478"/>
      <c r="E5" s="479"/>
      <c r="F5" s="477" t="s">
        <v>77</v>
      </c>
      <c r="G5" s="478"/>
      <c r="H5" s="480"/>
    </row>
    <row r="6" spans="1:8">
      <c r="A6" s="482"/>
      <c r="B6" s="484"/>
      <c r="C6" s="37" t="s">
        <v>303</v>
      </c>
      <c r="D6" s="37" t="s">
        <v>128</v>
      </c>
      <c r="E6" s="37" t="s">
        <v>115</v>
      </c>
      <c r="F6" s="37" t="s">
        <v>303</v>
      </c>
      <c r="G6" s="37" t="s">
        <v>128</v>
      </c>
      <c r="H6" s="38" t="s">
        <v>115</v>
      </c>
    </row>
    <row r="7" spans="1:8" s="21" customFormat="1">
      <c r="A7" s="240">
        <v>1</v>
      </c>
      <c r="B7" s="241" t="s">
        <v>390</v>
      </c>
      <c r="C7" s="43"/>
      <c r="D7" s="43"/>
      <c r="E7" s="242">
        <f>C7+D7</f>
        <v>0</v>
      </c>
      <c r="F7" s="43"/>
      <c r="G7" s="43"/>
      <c r="H7" s="44">
        <f t="shared" ref="H7:H53" si="0">F7+G7</f>
        <v>0</v>
      </c>
    </row>
    <row r="8" spans="1:8" s="21" customFormat="1">
      <c r="A8" s="240">
        <v>1.1000000000000001</v>
      </c>
      <c r="B8" s="296" t="s">
        <v>321</v>
      </c>
      <c r="C8" s="43">
        <v>282542026.22000003</v>
      </c>
      <c r="D8" s="43">
        <v>319822224.9483</v>
      </c>
      <c r="E8" s="242">
        <f t="shared" ref="E8:E53" si="1">C8+D8</f>
        <v>602364251.16830003</v>
      </c>
      <c r="F8" s="43"/>
      <c r="G8" s="43"/>
      <c r="H8" s="44">
        <f t="shared" si="0"/>
        <v>0</v>
      </c>
    </row>
    <row r="9" spans="1:8" s="21" customFormat="1">
      <c r="A9" s="240">
        <v>1.2</v>
      </c>
      <c r="B9" s="296" t="s">
        <v>322</v>
      </c>
      <c r="C9" s="43">
        <v>0</v>
      </c>
      <c r="D9" s="43">
        <v>42385660.560000002</v>
      </c>
      <c r="E9" s="242">
        <f t="shared" si="1"/>
        <v>42385660.560000002</v>
      </c>
      <c r="F9" s="43"/>
      <c r="G9" s="43"/>
      <c r="H9" s="44">
        <f t="shared" si="0"/>
        <v>0</v>
      </c>
    </row>
    <row r="10" spans="1:8" s="21" customFormat="1">
      <c r="A10" s="240">
        <v>1.3</v>
      </c>
      <c r="B10" s="296" t="s">
        <v>323</v>
      </c>
      <c r="C10" s="43">
        <v>227110747.24000001</v>
      </c>
      <c r="D10" s="43">
        <v>14607929.761500001</v>
      </c>
      <c r="E10" s="242">
        <f t="shared" si="1"/>
        <v>241718677.00150001</v>
      </c>
      <c r="F10" s="43"/>
      <c r="G10" s="43"/>
      <c r="H10" s="44">
        <f t="shared" si="0"/>
        <v>0</v>
      </c>
    </row>
    <row r="11" spans="1:8" s="21" customFormat="1">
      <c r="A11" s="240">
        <v>1.4</v>
      </c>
      <c r="B11" s="296" t="s">
        <v>304</v>
      </c>
      <c r="C11" s="43">
        <v>65957461.329999998</v>
      </c>
      <c r="D11" s="43">
        <v>110282000.55</v>
      </c>
      <c r="E11" s="242">
        <f t="shared" si="1"/>
        <v>176239461.88</v>
      </c>
      <c r="F11" s="43"/>
      <c r="G11" s="43"/>
      <c r="H11" s="44">
        <f t="shared" si="0"/>
        <v>0</v>
      </c>
    </row>
    <row r="12" spans="1:8" s="21" customFormat="1" ht="29.25" customHeight="1">
      <c r="A12" s="240">
        <v>2</v>
      </c>
      <c r="B12" s="244" t="s">
        <v>325</v>
      </c>
      <c r="C12" s="43">
        <v>0</v>
      </c>
      <c r="D12" s="43">
        <v>0</v>
      </c>
      <c r="E12" s="242">
        <f t="shared" si="1"/>
        <v>0</v>
      </c>
      <c r="F12" s="43"/>
      <c r="G12" s="43"/>
      <c r="H12" s="44">
        <f t="shared" si="0"/>
        <v>0</v>
      </c>
    </row>
    <row r="13" spans="1:8" s="21" customFormat="1" ht="19.899999999999999" customHeight="1">
      <c r="A13" s="240">
        <v>3</v>
      </c>
      <c r="B13" s="244" t="s">
        <v>324</v>
      </c>
      <c r="C13" s="43"/>
      <c r="D13" s="43"/>
      <c r="E13" s="242">
        <f t="shared" si="1"/>
        <v>0</v>
      </c>
      <c r="F13" s="43"/>
      <c r="G13" s="43"/>
      <c r="H13" s="44">
        <f t="shared" si="0"/>
        <v>0</v>
      </c>
    </row>
    <row r="14" spans="1:8" s="21" customFormat="1">
      <c r="A14" s="240">
        <v>3.1</v>
      </c>
      <c r="B14" s="297" t="s">
        <v>305</v>
      </c>
      <c r="C14" s="43">
        <v>1027639099.65</v>
      </c>
      <c r="D14" s="43">
        <v>8928016.5399999991</v>
      </c>
      <c r="E14" s="242">
        <f t="shared" si="1"/>
        <v>1036567116.1899999</v>
      </c>
      <c r="F14" s="43"/>
      <c r="G14" s="43"/>
      <c r="H14" s="44">
        <f t="shared" si="0"/>
        <v>0</v>
      </c>
    </row>
    <row r="15" spans="1:8" s="21" customFormat="1">
      <c r="A15" s="240">
        <v>3.2</v>
      </c>
      <c r="B15" s="297" t="s">
        <v>306</v>
      </c>
      <c r="C15" s="43"/>
      <c r="D15" s="43"/>
      <c r="E15" s="242">
        <f t="shared" si="1"/>
        <v>0</v>
      </c>
      <c r="F15" s="43"/>
      <c r="G15" s="43"/>
      <c r="H15" s="44">
        <f t="shared" si="0"/>
        <v>0</v>
      </c>
    </row>
    <row r="16" spans="1:8" s="21" customFormat="1">
      <c r="A16" s="240">
        <v>4</v>
      </c>
      <c r="B16" s="300" t="s">
        <v>335</v>
      </c>
      <c r="C16" s="43"/>
      <c r="D16" s="43"/>
      <c r="E16" s="242">
        <f t="shared" si="1"/>
        <v>0</v>
      </c>
      <c r="F16" s="43"/>
      <c r="G16" s="43"/>
      <c r="H16" s="44">
        <f t="shared" si="0"/>
        <v>0</v>
      </c>
    </row>
    <row r="17" spans="1:8" s="21" customFormat="1">
      <c r="A17" s="240">
        <v>4.0999999999999996</v>
      </c>
      <c r="B17" s="297" t="s">
        <v>326</v>
      </c>
      <c r="C17" s="43">
        <v>1271014199.05</v>
      </c>
      <c r="D17" s="43">
        <v>6372234.4100000001</v>
      </c>
      <c r="E17" s="242">
        <f t="shared" si="1"/>
        <v>1277386433.46</v>
      </c>
      <c r="F17" s="43"/>
      <c r="G17" s="43"/>
      <c r="H17" s="44">
        <f t="shared" si="0"/>
        <v>0</v>
      </c>
    </row>
    <row r="18" spans="1:8" s="21" customFormat="1">
      <c r="A18" s="240">
        <v>4.2</v>
      </c>
      <c r="B18" s="297" t="s">
        <v>320</v>
      </c>
      <c r="C18" s="43">
        <v>105539476.14000002</v>
      </c>
      <c r="D18" s="43">
        <v>134613111.77223</v>
      </c>
      <c r="E18" s="242">
        <f t="shared" si="1"/>
        <v>240152587.91223001</v>
      </c>
      <c r="F18" s="43"/>
      <c r="G18" s="43"/>
      <c r="H18" s="44">
        <f t="shared" si="0"/>
        <v>0</v>
      </c>
    </row>
    <row r="19" spans="1:8" s="21" customFormat="1">
      <c r="A19" s="240">
        <v>5</v>
      </c>
      <c r="B19" s="244" t="s">
        <v>334</v>
      </c>
      <c r="C19" s="43"/>
      <c r="D19" s="43"/>
      <c r="E19" s="242">
        <f t="shared" si="1"/>
        <v>0</v>
      </c>
      <c r="F19" s="43"/>
      <c r="G19" s="43"/>
      <c r="H19" s="44">
        <f t="shared" si="0"/>
        <v>0</v>
      </c>
    </row>
    <row r="20" spans="1:8" s="21" customFormat="1">
      <c r="A20" s="240">
        <v>5.0999999999999996</v>
      </c>
      <c r="B20" s="298" t="s">
        <v>309</v>
      </c>
      <c r="C20" s="43">
        <v>50073782.520000003</v>
      </c>
      <c r="D20" s="43">
        <v>154468568.94</v>
      </c>
      <c r="E20" s="242">
        <f t="shared" si="1"/>
        <v>204542351.46000001</v>
      </c>
      <c r="F20" s="43"/>
      <c r="G20" s="43"/>
      <c r="H20" s="44">
        <f t="shared" si="0"/>
        <v>0</v>
      </c>
    </row>
    <row r="21" spans="1:8" s="21" customFormat="1">
      <c r="A21" s="240">
        <v>5.2</v>
      </c>
      <c r="B21" s="298" t="s">
        <v>308</v>
      </c>
      <c r="C21" s="43">
        <v>63768068.329999998</v>
      </c>
      <c r="D21" s="43">
        <v>4838974.45</v>
      </c>
      <c r="E21" s="242">
        <f t="shared" si="1"/>
        <v>68607042.780000001</v>
      </c>
      <c r="F21" s="43"/>
      <c r="G21" s="43"/>
      <c r="H21" s="44">
        <f t="shared" si="0"/>
        <v>0</v>
      </c>
    </row>
    <row r="22" spans="1:8" s="21" customFormat="1">
      <c r="A22" s="240">
        <v>5.3</v>
      </c>
      <c r="B22" s="298" t="s">
        <v>307</v>
      </c>
      <c r="C22" s="43">
        <v>3227148570.2400002</v>
      </c>
      <c r="D22" s="43">
        <v>6623046568.3599997</v>
      </c>
      <c r="E22" s="242">
        <f t="shared" si="1"/>
        <v>9850195138.6000004</v>
      </c>
      <c r="F22" s="43"/>
      <c r="G22" s="43"/>
      <c r="H22" s="44">
        <f t="shared" si="0"/>
        <v>0</v>
      </c>
    </row>
    <row r="23" spans="1:8" s="21" customFormat="1">
      <c r="A23" s="240" t="s">
        <v>20</v>
      </c>
      <c r="B23" s="245" t="s">
        <v>80</v>
      </c>
      <c r="C23" s="43">
        <v>2277140575.1500001</v>
      </c>
      <c r="D23" s="43">
        <v>3411971748.5999999</v>
      </c>
      <c r="E23" s="242">
        <f t="shared" si="1"/>
        <v>5689112323.75</v>
      </c>
      <c r="F23" s="43"/>
      <c r="G23" s="43"/>
      <c r="H23" s="44">
        <f t="shared" si="0"/>
        <v>0</v>
      </c>
    </row>
    <row r="24" spans="1:8" s="21" customFormat="1">
      <c r="A24" s="240" t="s">
        <v>21</v>
      </c>
      <c r="B24" s="245" t="s">
        <v>81</v>
      </c>
      <c r="C24" s="43">
        <v>667004328.98000002</v>
      </c>
      <c r="D24" s="43">
        <v>2504744143.1799998</v>
      </c>
      <c r="E24" s="242">
        <f t="shared" si="1"/>
        <v>3171748472.1599998</v>
      </c>
      <c r="F24" s="43"/>
      <c r="G24" s="43"/>
      <c r="H24" s="44">
        <f t="shared" si="0"/>
        <v>0</v>
      </c>
    </row>
    <row r="25" spans="1:8" s="21" customFormat="1">
      <c r="A25" s="240" t="s">
        <v>22</v>
      </c>
      <c r="B25" s="245" t="s">
        <v>82</v>
      </c>
      <c r="C25" s="43">
        <v>0</v>
      </c>
      <c r="D25" s="43">
        <v>0</v>
      </c>
      <c r="E25" s="242">
        <f t="shared" si="1"/>
        <v>0</v>
      </c>
      <c r="F25" s="43"/>
      <c r="G25" s="43"/>
      <c r="H25" s="44">
        <f t="shared" si="0"/>
        <v>0</v>
      </c>
    </row>
    <row r="26" spans="1:8" s="21" customFormat="1">
      <c r="A26" s="240" t="s">
        <v>23</v>
      </c>
      <c r="B26" s="245" t="s">
        <v>83</v>
      </c>
      <c r="C26" s="43">
        <v>281310305.33999997</v>
      </c>
      <c r="D26" s="43">
        <v>689193420.44000006</v>
      </c>
      <c r="E26" s="242">
        <f t="shared" si="1"/>
        <v>970503725.77999997</v>
      </c>
      <c r="F26" s="43"/>
      <c r="G26" s="43"/>
      <c r="H26" s="44">
        <f t="shared" si="0"/>
        <v>0</v>
      </c>
    </row>
    <row r="27" spans="1:8" s="21" customFormat="1">
      <c r="A27" s="240" t="s">
        <v>24</v>
      </c>
      <c r="B27" s="245" t="s">
        <v>84</v>
      </c>
      <c r="C27" s="43">
        <v>1693360.77</v>
      </c>
      <c r="D27" s="43">
        <v>17137256.140000001</v>
      </c>
      <c r="E27" s="242">
        <f t="shared" si="1"/>
        <v>18830616.91</v>
      </c>
      <c r="F27" s="43"/>
      <c r="G27" s="43"/>
      <c r="H27" s="44">
        <f t="shared" si="0"/>
        <v>0</v>
      </c>
    </row>
    <row r="28" spans="1:8" s="21" customFormat="1">
      <c r="A28" s="240">
        <v>5.4</v>
      </c>
      <c r="B28" s="298" t="s">
        <v>310</v>
      </c>
      <c r="C28" s="43">
        <v>220069536.33000001</v>
      </c>
      <c r="D28" s="43">
        <v>896572828.66999996</v>
      </c>
      <c r="E28" s="242">
        <f t="shared" si="1"/>
        <v>1116642365</v>
      </c>
      <c r="F28" s="43"/>
      <c r="G28" s="43"/>
      <c r="H28" s="44">
        <f t="shared" si="0"/>
        <v>0</v>
      </c>
    </row>
    <row r="29" spans="1:8" s="21" customFormat="1">
      <c r="A29" s="240">
        <v>5.5</v>
      </c>
      <c r="B29" s="298" t="s">
        <v>311</v>
      </c>
      <c r="C29" s="43">
        <v>0</v>
      </c>
      <c r="D29" s="43">
        <v>0</v>
      </c>
      <c r="E29" s="242">
        <f t="shared" si="1"/>
        <v>0</v>
      </c>
      <c r="F29" s="43"/>
      <c r="G29" s="43"/>
      <c r="H29" s="44">
        <f t="shared" si="0"/>
        <v>0</v>
      </c>
    </row>
    <row r="30" spans="1:8" s="21" customFormat="1">
      <c r="A30" s="240">
        <v>5.6</v>
      </c>
      <c r="B30" s="298" t="s">
        <v>312</v>
      </c>
      <c r="C30" s="43">
        <v>159312804.38</v>
      </c>
      <c r="D30" s="43">
        <v>720458566.59000003</v>
      </c>
      <c r="E30" s="242">
        <f t="shared" si="1"/>
        <v>879771370.97000003</v>
      </c>
      <c r="F30" s="43"/>
      <c r="G30" s="43"/>
      <c r="H30" s="44">
        <f t="shared" si="0"/>
        <v>0</v>
      </c>
    </row>
    <row r="31" spans="1:8" s="21" customFormat="1">
      <c r="A31" s="240">
        <v>5.7</v>
      </c>
      <c r="B31" s="298" t="s">
        <v>84</v>
      </c>
      <c r="C31" s="43">
        <v>1215091390.5</v>
      </c>
      <c r="D31" s="43">
        <v>2453018326.48</v>
      </c>
      <c r="E31" s="242">
        <f t="shared" si="1"/>
        <v>3668109716.98</v>
      </c>
      <c r="F31" s="43"/>
      <c r="G31" s="43"/>
      <c r="H31" s="44">
        <f t="shared" si="0"/>
        <v>0</v>
      </c>
    </row>
    <row r="32" spans="1:8" s="21" customFormat="1">
      <c r="A32" s="240">
        <v>6</v>
      </c>
      <c r="B32" s="244" t="s">
        <v>340</v>
      </c>
      <c r="C32" s="43"/>
      <c r="D32" s="43"/>
      <c r="E32" s="242">
        <f t="shared" si="1"/>
        <v>0</v>
      </c>
      <c r="F32" s="43"/>
      <c r="G32" s="43"/>
      <c r="H32" s="44">
        <f t="shared" si="0"/>
        <v>0</v>
      </c>
    </row>
    <row r="33" spans="1:8" s="21" customFormat="1">
      <c r="A33" s="240">
        <v>6.1</v>
      </c>
      <c r="B33" s="299" t="s">
        <v>330</v>
      </c>
      <c r="C33" s="43">
        <v>147814377.33000001</v>
      </c>
      <c r="D33" s="43">
        <v>106373654.5698</v>
      </c>
      <c r="E33" s="242">
        <f t="shared" si="1"/>
        <v>254188031.8998</v>
      </c>
      <c r="F33" s="43"/>
      <c r="G33" s="43"/>
      <c r="H33" s="44">
        <f t="shared" si="0"/>
        <v>0</v>
      </c>
    </row>
    <row r="34" spans="1:8" s="21" customFormat="1">
      <c r="A34" s="240">
        <v>6.2</v>
      </c>
      <c r="B34" s="299" t="s">
        <v>331</v>
      </c>
      <c r="C34" s="43">
        <v>72768934.950000003</v>
      </c>
      <c r="D34" s="43">
        <v>179408573.87020001</v>
      </c>
      <c r="E34" s="242">
        <f t="shared" si="1"/>
        <v>252177508.82020003</v>
      </c>
      <c r="F34" s="43"/>
      <c r="G34" s="43"/>
      <c r="H34" s="44">
        <f t="shared" si="0"/>
        <v>0</v>
      </c>
    </row>
    <row r="35" spans="1:8" s="21" customFormat="1">
      <c r="A35" s="240">
        <v>6.3</v>
      </c>
      <c r="B35" s="299" t="s">
        <v>327</v>
      </c>
      <c r="C35" s="43"/>
      <c r="D35" s="43"/>
      <c r="E35" s="242">
        <f t="shared" si="1"/>
        <v>0</v>
      </c>
      <c r="F35" s="43"/>
      <c r="G35" s="43"/>
      <c r="H35" s="44">
        <f t="shared" si="0"/>
        <v>0</v>
      </c>
    </row>
    <row r="36" spans="1:8" s="21" customFormat="1">
      <c r="A36" s="240">
        <v>6.4</v>
      </c>
      <c r="B36" s="299" t="s">
        <v>328</v>
      </c>
      <c r="C36" s="43"/>
      <c r="D36" s="43"/>
      <c r="E36" s="242">
        <f t="shared" si="1"/>
        <v>0</v>
      </c>
      <c r="F36" s="43"/>
      <c r="G36" s="43"/>
      <c r="H36" s="44">
        <f t="shared" si="0"/>
        <v>0</v>
      </c>
    </row>
    <row r="37" spans="1:8" s="21" customFormat="1">
      <c r="A37" s="240">
        <v>6.5</v>
      </c>
      <c r="B37" s="299" t="s">
        <v>329</v>
      </c>
      <c r="C37" s="43"/>
      <c r="D37" s="43"/>
      <c r="E37" s="242">
        <f t="shared" si="1"/>
        <v>0</v>
      </c>
      <c r="F37" s="43"/>
      <c r="G37" s="43"/>
      <c r="H37" s="44">
        <f t="shared" si="0"/>
        <v>0</v>
      </c>
    </row>
    <row r="38" spans="1:8" s="21" customFormat="1">
      <c r="A38" s="240">
        <v>6.6</v>
      </c>
      <c r="B38" s="299" t="s">
        <v>332</v>
      </c>
      <c r="C38" s="43"/>
      <c r="D38" s="43"/>
      <c r="E38" s="242">
        <f t="shared" si="1"/>
        <v>0</v>
      </c>
      <c r="F38" s="43"/>
      <c r="G38" s="43"/>
      <c r="H38" s="44">
        <f t="shared" si="0"/>
        <v>0</v>
      </c>
    </row>
    <row r="39" spans="1:8" s="21" customFormat="1">
      <c r="A39" s="240">
        <v>6.7</v>
      </c>
      <c r="B39" s="299" t="s">
        <v>333</v>
      </c>
      <c r="C39" s="43"/>
      <c r="D39" s="43"/>
      <c r="E39" s="242">
        <f t="shared" si="1"/>
        <v>0</v>
      </c>
      <c r="F39" s="43"/>
      <c r="G39" s="43"/>
      <c r="H39" s="44">
        <f t="shared" si="0"/>
        <v>0</v>
      </c>
    </row>
    <row r="40" spans="1:8" s="21" customFormat="1">
      <c r="A40" s="240">
        <v>7</v>
      </c>
      <c r="B40" s="244" t="s">
        <v>336</v>
      </c>
      <c r="C40" s="43"/>
      <c r="D40" s="43"/>
      <c r="E40" s="242">
        <f t="shared" si="1"/>
        <v>0</v>
      </c>
      <c r="F40" s="43"/>
      <c r="G40" s="43"/>
      <c r="H40" s="44">
        <f t="shared" si="0"/>
        <v>0</v>
      </c>
    </row>
    <row r="41" spans="1:8" s="21" customFormat="1">
      <c r="A41" s="240">
        <v>7.1</v>
      </c>
      <c r="B41" s="243" t="s">
        <v>337</v>
      </c>
      <c r="C41" s="43">
        <v>21856988.350000001</v>
      </c>
      <c r="D41" s="43">
        <v>13146521.52</v>
      </c>
      <c r="E41" s="242">
        <f t="shared" si="1"/>
        <v>35003509.870000005</v>
      </c>
      <c r="F41" s="43"/>
      <c r="G41" s="43"/>
      <c r="H41" s="44">
        <f t="shared" si="0"/>
        <v>0</v>
      </c>
    </row>
    <row r="42" spans="1:8" s="21" customFormat="1" ht="25.5">
      <c r="A42" s="240">
        <v>7.2</v>
      </c>
      <c r="B42" s="243" t="s">
        <v>338</v>
      </c>
      <c r="C42" s="43">
        <v>2640744.73</v>
      </c>
      <c r="D42" s="43">
        <v>1611498.9748780001</v>
      </c>
      <c r="E42" s="242">
        <f t="shared" si="1"/>
        <v>4252243.7048780005</v>
      </c>
      <c r="F42" s="43"/>
      <c r="G42" s="43"/>
      <c r="H42" s="44">
        <f t="shared" si="0"/>
        <v>0</v>
      </c>
    </row>
    <row r="43" spans="1:8" s="21" customFormat="1" ht="25.5">
      <c r="A43" s="240">
        <v>7.3</v>
      </c>
      <c r="B43" s="243" t="s">
        <v>341</v>
      </c>
      <c r="C43" s="43">
        <v>281959520.71000004</v>
      </c>
      <c r="D43" s="43">
        <v>142604805.56</v>
      </c>
      <c r="E43" s="242">
        <f t="shared" si="1"/>
        <v>424564326.27000004</v>
      </c>
      <c r="F43" s="43"/>
      <c r="G43" s="43"/>
      <c r="H43" s="44">
        <f t="shared" si="0"/>
        <v>0</v>
      </c>
    </row>
    <row r="44" spans="1:8" s="21" customFormat="1" ht="25.5">
      <c r="A44" s="240">
        <v>7.4</v>
      </c>
      <c r="B44" s="243" t="s">
        <v>342</v>
      </c>
      <c r="C44" s="43">
        <v>131481059.09</v>
      </c>
      <c r="D44" s="43">
        <v>62065497.524036005</v>
      </c>
      <c r="E44" s="242">
        <f t="shared" si="1"/>
        <v>193546556.61403602</v>
      </c>
      <c r="F44" s="43"/>
      <c r="G44" s="43"/>
      <c r="H44" s="44">
        <f t="shared" si="0"/>
        <v>0</v>
      </c>
    </row>
    <row r="45" spans="1:8" s="21" customFormat="1">
      <c r="A45" s="240">
        <v>8</v>
      </c>
      <c r="B45" s="244" t="s">
        <v>319</v>
      </c>
      <c r="C45" s="43"/>
      <c r="D45" s="43"/>
      <c r="E45" s="242">
        <f t="shared" si="1"/>
        <v>0</v>
      </c>
      <c r="F45" s="43"/>
      <c r="G45" s="43"/>
      <c r="H45" s="44">
        <f t="shared" si="0"/>
        <v>0</v>
      </c>
    </row>
    <row r="46" spans="1:8" s="21" customFormat="1">
      <c r="A46" s="240">
        <v>8.1</v>
      </c>
      <c r="B46" s="297" t="s">
        <v>343</v>
      </c>
      <c r="C46" s="43"/>
      <c r="D46" s="43"/>
      <c r="E46" s="242">
        <f t="shared" si="1"/>
        <v>0</v>
      </c>
      <c r="F46" s="43"/>
      <c r="G46" s="43"/>
      <c r="H46" s="44">
        <f t="shared" si="0"/>
        <v>0</v>
      </c>
    </row>
    <row r="47" spans="1:8" s="21" customFormat="1">
      <c r="A47" s="240">
        <v>8.1999999999999993</v>
      </c>
      <c r="B47" s="297" t="s">
        <v>344</v>
      </c>
      <c r="C47" s="43"/>
      <c r="D47" s="43"/>
      <c r="E47" s="242">
        <f t="shared" si="1"/>
        <v>0</v>
      </c>
      <c r="F47" s="43"/>
      <c r="G47" s="43"/>
      <c r="H47" s="44">
        <f t="shared" si="0"/>
        <v>0</v>
      </c>
    </row>
    <row r="48" spans="1:8" s="21" customFormat="1">
      <c r="A48" s="240">
        <v>8.3000000000000007</v>
      </c>
      <c r="B48" s="297" t="s">
        <v>345</v>
      </c>
      <c r="C48" s="43"/>
      <c r="D48" s="43"/>
      <c r="E48" s="242">
        <f t="shared" si="1"/>
        <v>0</v>
      </c>
      <c r="F48" s="43"/>
      <c r="G48" s="43"/>
      <c r="H48" s="44">
        <f t="shared" si="0"/>
        <v>0</v>
      </c>
    </row>
    <row r="49" spans="1:8" s="21" customFormat="1">
      <c r="A49" s="240">
        <v>8.4</v>
      </c>
      <c r="B49" s="297" t="s">
        <v>346</v>
      </c>
      <c r="C49" s="43"/>
      <c r="D49" s="43"/>
      <c r="E49" s="242">
        <f t="shared" si="1"/>
        <v>0</v>
      </c>
      <c r="F49" s="43"/>
      <c r="G49" s="43"/>
      <c r="H49" s="44">
        <f t="shared" si="0"/>
        <v>0</v>
      </c>
    </row>
    <row r="50" spans="1:8" s="21" customFormat="1">
      <c r="A50" s="240">
        <v>8.5</v>
      </c>
      <c r="B50" s="297" t="s">
        <v>347</v>
      </c>
      <c r="C50" s="43"/>
      <c r="D50" s="43"/>
      <c r="E50" s="242">
        <f t="shared" si="1"/>
        <v>0</v>
      </c>
      <c r="F50" s="43"/>
      <c r="G50" s="43"/>
      <c r="H50" s="44">
        <f t="shared" si="0"/>
        <v>0</v>
      </c>
    </row>
    <row r="51" spans="1:8" s="21" customFormat="1">
      <c r="A51" s="240">
        <v>8.6</v>
      </c>
      <c r="B51" s="297" t="s">
        <v>348</v>
      </c>
      <c r="C51" s="43"/>
      <c r="D51" s="43"/>
      <c r="E51" s="242">
        <f t="shared" si="1"/>
        <v>0</v>
      </c>
      <c r="F51" s="43"/>
      <c r="G51" s="43"/>
      <c r="H51" s="44">
        <f t="shared" si="0"/>
        <v>0</v>
      </c>
    </row>
    <row r="52" spans="1:8" s="21" customFormat="1">
      <c r="A52" s="240">
        <v>8.6999999999999993</v>
      </c>
      <c r="B52" s="297" t="s">
        <v>349</v>
      </c>
      <c r="C52" s="43"/>
      <c r="D52" s="43"/>
      <c r="E52" s="242">
        <f t="shared" si="1"/>
        <v>0</v>
      </c>
      <c r="F52" s="43"/>
      <c r="G52" s="43"/>
      <c r="H52" s="44">
        <f t="shared" si="0"/>
        <v>0</v>
      </c>
    </row>
    <row r="53" spans="1:8" s="21" customFormat="1" ht="15" thickBot="1">
      <c r="A53" s="246">
        <v>9</v>
      </c>
      <c r="B53" s="247" t="s">
        <v>339</v>
      </c>
      <c r="C53" s="248"/>
      <c r="D53" s="248"/>
      <c r="E53" s="249">
        <f t="shared" si="1"/>
        <v>0</v>
      </c>
      <c r="F53" s="248"/>
      <c r="G53" s="248"/>
      <c r="H53" s="5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5" sqref="B5"/>
    </sheetView>
  </sheetViews>
  <sheetFormatPr defaultColWidth="9.140625" defaultRowHeight="12.75"/>
  <cols>
    <col min="1" max="1" width="9.5703125" style="4" bestFit="1" customWidth="1"/>
    <col min="2" max="2" width="93.5703125" style="4" customWidth="1"/>
    <col min="3" max="4" width="12.7109375" style="4" customWidth="1"/>
    <col min="5" max="11" width="9.7109375" style="57" customWidth="1"/>
    <col min="12" max="16384" width="9.140625" style="57"/>
  </cols>
  <sheetData>
    <row r="1" spans="1:8">
      <c r="A1" s="2" t="s">
        <v>35</v>
      </c>
      <c r="B1" s="3" t="s">
        <v>485</v>
      </c>
      <c r="C1" s="3"/>
    </row>
    <row r="2" spans="1:8">
      <c r="A2" s="2" t="s">
        <v>36</v>
      </c>
      <c r="B2" s="459">
        <v>43100</v>
      </c>
      <c r="C2" s="6"/>
      <c r="D2" s="7"/>
      <c r="E2" s="79"/>
      <c r="F2" s="79"/>
      <c r="G2" s="79"/>
      <c r="H2" s="79"/>
    </row>
    <row r="3" spans="1:8">
      <c r="A3" s="2"/>
      <c r="B3" s="3"/>
      <c r="C3" s="6"/>
      <c r="D3" s="7"/>
      <c r="E3" s="79"/>
      <c r="F3" s="79"/>
      <c r="G3" s="79"/>
      <c r="H3" s="79"/>
    </row>
    <row r="4" spans="1:8" ht="15" customHeight="1" thickBot="1">
      <c r="A4" s="7" t="s">
        <v>211</v>
      </c>
      <c r="B4" s="183" t="s">
        <v>313</v>
      </c>
      <c r="D4" s="80" t="s">
        <v>78</v>
      </c>
    </row>
    <row r="5" spans="1:8" ht="15" customHeight="1">
      <c r="A5" s="282" t="s">
        <v>11</v>
      </c>
      <c r="B5" s="283"/>
      <c r="C5" s="416" t="s">
        <v>5</v>
      </c>
      <c r="D5" s="417" t="s">
        <v>6</v>
      </c>
    </row>
    <row r="6" spans="1:8" ht="15" customHeight="1">
      <c r="A6" s="81">
        <v>1</v>
      </c>
      <c r="B6" s="406" t="s">
        <v>317</v>
      </c>
      <c r="C6" s="409">
        <f>C7+C9+C11</f>
        <v>7991821959.2200937</v>
      </c>
      <c r="D6" s="410">
        <f>D7+D9+D10+D11</f>
        <v>8914238031.7845478</v>
      </c>
    </row>
    <row r="7" spans="1:8" ht="15" customHeight="1">
      <c r="A7" s="81">
        <v>1.1000000000000001</v>
      </c>
      <c r="B7" s="406" t="s">
        <v>210</v>
      </c>
      <c r="C7" s="411">
        <v>7613038321.5968313</v>
      </c>
      <c r="D7" s="412">
        <v>6688611149.2203064</v>
      </c>
    </row>
    <row r="8" spans="1:8">
      <c r="A8" s="81" t="s">
        <v>19</v>
      </c>
      <c r="B8" s="406" t="s">
        <v>209</v>
      </c>
      <c r="C8" s="411">
        <v>262728169.40059868</v>
      </c>
      <c r="D8" s="412">
        <v>251024374.52899951</v>
      </c>
    </row>
    <row r="9" spans="1:8" ht="15" customHeight="1">
      <c r="A9" s="81">
        <v>1.2</v>
      </c>
      <c r="B9" s="407" t="s">
        <v>208</v>
      </c>
      <c r="C9" s="411">
        <v>374972775.98012251</v>
      </c>
      <c r="D9" s="412">
        <v>370073107.02981502</v>
      </c>
    </row>
    <row r="10" spans="1:8" ht="15" customHeight="1">
      <c r="A10" s="81">
        <v>1.3</v>
      </c>
      <c r="B10" s="408" t="s">
        <v>448</v>
      </c>
      <c r="C10" s="418"/>
      <c r="D10" s="412">
        <v>1851974133.3406031</v>
      </c>
    </row>
    <row r="11" spans="1:8" ht="15" customHeight="1">
      <c r="A11" s="81">
        <v>1.4</v>
      </c>
      <c r="B11" s="406" t="s">
        <v>33</v>
      </c>
      <c r="C11" s="413">
        <v>3810861.6431400003</v>
      </c>
      <c r="D11" s="412">
        <v>3579642.1938220002</v>
      </c>
    </row>
    <row r="12" spans="1:8" ht="15" customHeight="1">
      <c r="A12" s="81">
        <v>2</v>
      </c>
      <c r="B12" s="406" t="s">
        <v>314</v>
      </c>
      <c r="C12" s="411">
        <v>65676261.033382393</v>
      </c>
      <c r="D12" s="412">
        <v>60109281.225620344</v>
      </c>
    </row>
    <row r="13" spans="1:8" ht="15" customHeight="1">
      <c r="A13" s="81">
        <v>3</v>
      </c>
      <c r="B13" s="406" t="s">
        <v>315</v>
      </c>
      <c r="C13" s="413">
        <v>1134579506.2500005</v>
      </c>
      <c r="D13" s="412">
        <v>864441528.57142901</v>
      </c>
    </row>
    <row r="14" spans="1:8" ht="15" customHeight="1" thickBot="1">
      <c r="A14" s="83">
        <v>4</v>
      </c>
      <c r="B14" s="84" t="s">
        <v>316</v>
      </c>
      <c r="C14" s="414">
        <f>C6+C12+C13</f>
        <v>9192077726.5034771</v>
      </c>
      <c r="D14" s="415">
        <f>D6+D12+D13</f>
        <v>9838788841.5815964</v>
      </c>
    </row>
    <row r="15" spans="1:8">
      <c r="B15" s="87"/>
    </row>
    <row r="16" spans="1:8">
      <c r="B16" s="88"/>
    </row>
    <row r="17" spans="1:4" ht="38.25">
      <c r="B17" s="88" t="s">
        <v>449</v>
      </c>
    </row>
    <row r="18" spans="1:4" ht="11.25">
      <c r="A18" s="57"/>
      <c r="B18" s="57" t="s">
        <v>447</v>
      </c>
      <c r="C18" s="57"/>
      <c r="D18" s="57"/>
    </row>
    <row r="19" spans="1:4" ht="11.25">
      <c r="A19" s="57"/>
      <c r="B19" s="57"/>
      <c r="C19" s="57"/>
      <c r="D19" s="57"/>
    </row>
    <row r="20" spans="1:4" ht="11.25">
      <c r="A20" s="57"/>
      <c r="B20" s="57"/>
      <c r="C20" s="57"/>
      <c r="D20" s="57"/>
    </row>
    <row r="21" spans="1:4" ht="11.25">
      <c r="A21" s="57"/>
      <c r="B21" s="57"/>
      <c r="C21" s="57"/>
      <c r="D21" s="57"/>
    </row>
    <row r="22" spans="1:4" ht="11.25">
      <c r="A22" s="57"/>
      <c r="B22" s="57"/>
      <c r="C22" s="57"/>
      <c r="D22" s="57"/>
    </row>
    <row r="23" spans="1:4" ht="11.25">
      <c r="A23" s="57"/>
      <c r="B23" s="57"/>
      <c r="C23" s="57"/>
      <c r="D23" s="57"/>
    </row>
    <row r="24" spans="1:4" ht="11.25">
      <c r="A24" s="57"/>
      <c r="B24" s="57"/>
      <c r="C24" s="57"/>
      <c r="D24" s="57"/>
    </row>
    <row r="25" spans="1:4" ht="11.25">
      <c r="A25" s="57"/>
      <c r="B25" s="57"/>
      <c r="C25" s="57"/>
      <c r="D25" s="57"/>
    </row>
    <row r="26" spans="1:4" ht="11.25">
      <c r="A26" s="57"/>
      <c r="B26" s="57"/>
      <c r="C26" s="57"/>
      <c r="D26" s="57"/>
    </row>
    <row r="27" spans="1:4" ht="11.25">
      <c r="A27" s="57"/>
      <c r="B27" s="57"/>
      <c r="C27" s="57"/>
      <c r="D27" s="57"/>
    </row>
    <row r="28" spans="1:4" ht="11.25">
      <c r="A28" s="57"/>
      <c r="B28" s="57"/>
      <c r="C28" s="57"/>
      <c r="D28" s="57"/>
    </row>
    <row r="29" spans="1:4" ht="11.25">
      <c r="A29" s="57"/>
      <c r="B29" s="57"/>
      <c r="C29" s="57"/>
      <c r="D29" s="57"/>
    </row>
    <row r="30" spans="1:4" ht="11.25">
      <c r="A30" s="57"/>
      <c r="B30" s="57"/>
      <c r="C30" s="57"/>
      <c r="D30" s="5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5" sqref="B5:C5"/>
    </sheetView>
  </sheetViews>
  <sheetFormatPr defaultColWidth="9.140625" defaultRowHeight="14.25"/>
  <cols>
    <col min="1" max="1" width="9.5703125" style="4" bestFit="1" customWidth="1"/>
    <col min="2" max="2" width="90.42578125" style="4" bestFit="1" customWidth="1"/>
    <col min="3" max="3" width="9.140625" style="4"/>
    <col min="4" max="16384" width="9.140625" style="5"/>
  </cols>
  <sheetData>
    <row r="1" spans="1:8">
      <c r="A1" s="2" t="s">
        <v>35</v>
      </c>
      <c r="B1" s="3" t="s">
        <v>485</v>
      </c>
    </row>
    <row r="2" spans="1:8">
      <c r="A2" s="2" t="s">
        <v>36</v>
      </c>
      <c r="B2" s="459">
        <v>43100</v>
      </c>
    </row>
    <row r="4" spans="1:8" ht="16.5" customHeight="1" thickBot="1">
      <c r="A4" s="89" t="s">
        <v>85</v>
      </c>
      <c r="B4" s="90" t="s">
        <v>282</v>
      </c>
      <c r="C4" s="91"/>
    </row>
    <row r="5" spans="1:8">
      <c r="A5" s="92"/>
      <c r="B5" s="485" t="s">
        <v>86</v>
      </c>
      <c r="C5" s="486"/>
    </row>
    <row r="6" spans="1:8">
      <c r="A6" s="93">
        <v>1</v>
      </c>
      <c r="B6" s="94" t="s">
        <v>467</v>
      </c>
      <c r="C6" s="95"/>
    </row>
    <row r="7" spans="1:8">
      <c r="A7" s="93">
        <v>2</v>
      </c>
      <c r="B7" s="94" t="s">
        <v>468</v>
      </c>
      <c r="C7" s="95"/>
    </row>
    <row r="8" spans="1:8">
      <c r="A8" s="93">
        <v>3</v>
      </c>
      <c r="B8" s="94" t="s">
        <v>469</v>
      </c>
      <c r="C8" s="95"/>
    </row>
    <row r="9" spans="1:8">
      <c r="A9" s="93">
        <v>4</v>
      </c>
      <c r="B9" s="94" t="s">
        <v>470</v>
      </c>
      <c r="C9" s="95"/>
    </row>
    <row r="10" spans="1:8">
      <c r="A10" s="93">
        <v>5</v>
      </c>
      <c r="B10" s="94" t="s">
        <v>471</v>
      </c>
      <c r="C10" s="95"/>
    </row>
    <row r="11" spans="1:8">
      <c r="A11" s="93">
        <v>6</v>
      </c>
      <c r="B11" s="94" t="s">
        <v>472</v>
      </c>
      <c r="C11" s="95"/>
    </row>
    <row r="12" spans="1:8">
      <c r="A12" s="93">
        <v>7</v>
      </c>
      <c r="B12" s="94" t="s">
        <v>473</v>
      </c>
      <c r="C12" s="95"/>
      <c r="H12" s="96"/>
    </row>
    <row r="13" spans="1:8">
      <c r="A13" s="93">
        <v>8</v>
      </c>
      <c r="B13" s="94" t="s">
        <v>474</v>
      </c>
      <c r="C13" s="95"/>
    </row>
    <row r="14" spans="1:8">
      <c r="A14" s="93">
        <v>9</v>
      </c>
      <c r="B14" s="94"/>
      <c r="C14" s="95"/>
    </row>
    <row r="15" spans="1:8">
      <c r="A15" s="93">
        <v>10</v>
      </c>
      <c r="B15" s="94"/>
      <c r="C15" s="95"/>
    </row>
    <row r="16" spans="1:8">
      <c r="A16" s="93"/>
      <c r="B16" s="487"/>
      <c r="C16" s="488"/>
    </row>
    <row r="17" spans="1:3">
      <c r="A17" s="93"/>
      <c r="B17" s="489" t="s">
        <v>87</v>
      </c>
      <c r="C17" s="490"/>
    </row>
    <row r="18" spans="1:3">
      <c r="A18" s="93">
        <v>1</v>
      </c>
      <c r="B18" s="94" t="s">
        <v>475</v>
      </c>
      <c r="C18" s="97"/>
    </row>
    <row r="19" spans="1:3">
      <c r="A19" s="93">
        <v>2</v>
      </c>
      <c r="B19" s="94" t="s">
        <v>476</v>
      </c>
      <c r="C19" s="97"/>
    </row>
    <row r="20" spans="1:3">
      <c r="A20" s="93">
        <v>3</v>
      </c>
      <c r="B20" s="94" t="s">
        <v>477</v>
      </c>
      <c r="C20" s="97"/>
    </row>
    <row r="21" spans="1:3">
      <c r="A21" s="93">
        <v>4</v>
      </c>
      <c r="B21" s="94" t="s">
        <v>478</v>
      </c>
      <c r="C21" s="97"/>
    </row>
    <row r="22" spans="1:3">
      <c r="A22" s="93">
        <v>5</v>
      </c>
      <c r="B22" s="94" t="s">
        <v>479</v>
      </c>
      <c r="C22" s="97"/>
    </row>
    <row r="23" spans="1:3">
      <c r="A23" s="93">
        <v>6</v>
      </c>
      <c r="B23" s="94" t="s">
        <v>480</v>
      </c>
      <c r="C23" s="97"/>
    </row>
    <row r="24" spans="1:3">
      <c r="A24" s="93">
        <v>7</v>
      </c>
      <c r="B24" s="94" t="s">
        <v>481</v>
      </c>
      <c r="C24" s="97"/>
    </row>
    <row r="25" spans="1:3">
      <c r="A25" s="93">
        <v>8</v>
      </c>
      <c r="B25" s="94" t="s">
        <v>482</v>
      </c>
      <c r="C25" s="97"/>
    </row>
    <row r="26" spans="1:3">
      <c r="A26" s="93">
        <v>9</v>
      </c>
      <c r="B26" s="94"/>
      <c r="C26" s="97"/>
    </row>
    <row r="27" spans="1:3" ht="15.75" customHeight="1">
      <c r="A27" s="93">
        <v>10</v>
      </c>
      <c r="B27" s="94"/>
      <c r="C27" s="98"/>
    </row>
    <row r="28" spans="1:3" ht="15.75" customHeight="1">
      <c r="A28" s="93"/>
      <c r="B28" s="94"/>
      <c r="C28" s="98"/>
    </row>
    <row r="29" spans="1:3" ht="30" customHeight="1">
      <c r="A29" s="93"/>
      <c r="B29" s="489" t="s">
        <v>88</v>
      </c>
      <c r="C29" s="490"/>
    </row>
    <row r="30" spans="1:3">
      <c r="A30" s="93">
        <v>1</v>
      </c>
      <c r="B30" s="94" t="s">
        <v>483</v>
      </c>
      <c r="C30" s="458">
        <v>0.99514570105383038</v>
      </c>
    </row>
    <row r="31" spans="1:3" ht="15.75" customHeight="1">
      <c r="A31" s="93"/>
      <c r="B31" s="94"/>
      <c r="C31" s="95"/>
    </row>
    <row r="32" spans="1:3" ht="29.25" customHeight="1">
      <c r="A32" s="93"/>
      <c r="B32" s="489" t="s">
        <v>89</v>
      </c>
      <c r="C32" s="490"/>
    </row>
    <row r="33" spans="1:3">
      <c r="A33" s="93">
        <v>1</v>
      </c>
      <c r="B33" s="94" t="s">
        <v>484</v>
      </c>
      <c r="C33" s="458">
        <v>8.3592238888521755E-2</v>
      </c>
    </row>
    <row r="34" spans="1:3" ht="15" thickBot="1">
      <c r="A34" s="99"/>
      <c r="B34" s="100"/>
      <c r="C34" s="101"/>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B6" sqref="B6:B7"/>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32" t="s">
        <v>35</v>
      </c>
      <c r="B1" s="3" t="s">
        <v>485</v>
      </c>
      <c r="C1" s="116"/>
      <c r="D1" s="116"/>
      <c r="E1" s="116"/>
      <c r="F1" s="21"/>
    </row>
    <row r="2" spans="1:7" s="102" customFormat="1" ht="15.75" customHeight="1">
      <c r="A2" s="332" t="s">
        <v>36</v>
      </c>
      <c r="B2" s="459">
        <v>43100</v>
      </c>
    </row>
    <row r="3" spans="1:7" s="102" customFormat="1" ht="15.75" customHeight="1">
      <c r="A3" s="332"/>
    </row>
    <row r="4" spans="1:7" s="102" customFormat="1" ht="15.75" customHeight="1" thickBot="1">
      <c r="A4" s="333" t="s">
        <v>215</v>
      </c>
      <c r="B4" s="495" t="s">
        <v>363</v>
      </c>
      <c r="C4" s="496"/>
      <c r="D4" s="496"/>
      <c r="E4" s="496"/>
    </row>
    <row r="5" spans="1:7" s="106" customFormat="1" ht="17.45" customHeight="1">
      <c r="A5" s="262"/>
      <c r="B5" s="263"/>
      <c r="C5" s="104" t="s">
        <v>0</v>
      </c>
      <c r="D5" s="104" t="s">
        <v>1</v>
      </c>
      <c r="E5" s="105" t="s">
        <v>2</v>
      </c>
    </row>
    <row r="6" spans="1:7" s="21" customFormat="1" ht="14.45" customHeight="1">
      <c r="A6" s="334"/>
      <c r="B6" s="491" t="s">
        <v>370</v>
      </c>
      <c r="C6" s="491" t="s">
        <v>99</v>
      </c>
      <c r="D6" s="493" t="s">
        <v>214</v>
      </c>
      <c r="E6" s="494"/>
      <c r="G6" s="5"/>
    </row>
    <row r="7" spans="1:7" s="21" customFormat="1" ht="99.6" customHeight="1">
      <c r="A7" s="334"/>
      <c r="B7" s="492"/>
      <c r="C7" s="491"/>
      <c r="D7" s="372" t="s">
        <v>213</v>
      </c>
      <c r="E7" s="373" t="s">
        <v>371</v>
      </c>
      <c r="G7" s="5"/>
    </row>
    <row r="8" spans="1:7">
      <c r="A8" s="335">
        <v>1</v>
      </c>
      <c r="B8" s="374" t="s">
        <v>40</v>
      </c>
      <c r="C8" s="375">
        <v>415647916.58000004</v>
      </c>
      <c r="D8" s="375"/>
      <c r="E8" s="376">
        <v>415647916.58000004</v>
      </c>
      <c r="F8" s="21"/>
    </row>
    <row r="9" spans="1:7">
      <c r="A9" s="335">
        <v>2</v>
      </c>
      <c r="B9" s="374" t="s">
        <v>41</v>
      </c>
      <c r="C9" s="375">
        <v>1050840670.4514999</v>
      </c>
      <c r="D9" s="375"/>
      <c r="E9" s="376">
        <v>1050840670.4514999</v>
      </c>
      <c r="F9" s="21"/>
    </row>
    <row r="10" spans="1:7">
      <c r="A10" s="335">
        <v>3</v>
      </c>
      <c r="B10" s="374" t="s">
        <v>42</v>
      </c>
      <c r="C10" s="375">
        <v>1131486936.45</v>
      </c>
      <c r="D10" s="375"/>
      <c r="E10" s="376">
        <v>1131486936.45</v>
      </c>
      <c r="F10" s="21"/>
    </row>
    <row r="11" spans="1:7">
      <c r="A11" s="335">
        <v>4</v>
      </c>
      <c r="B11" s="374" t="s">
        <v>43</v>
      </c>
      <c r="C11" s="375">
        <v>303.24</v>
      </c>
      <c r="D11" s="375"/>
      <c r="E11" s="376">
        <v>303.24</v>
      </c>
      <c r="F11" s="21"/>
    </row>
    <row r="12" spans="1:7">
      <c r="A12" s="335">
        <v>5</v>
      </c>
      <c r="B12" s="374" t="s">
        <v>44</v>
      </c>
      <c r="C12" s="375">
        <v>1507016775.316896</v>
      </c>
      <c r="D12" s="375"/>
      <c r="E12" s="376">
        <v>1507016775.316896</v>
      </c>
      <c r="F12" s="21"/>
    </row>
    <row r="13" spans="1:7">
      <c r="A13" s="335">
        <v>6.1</v>
      </c>
      <c r="B13" s="377" t="s">
        <v>45</v>
      </c>
      <c r="C13" s="378">
        <v>7235342409.4899998</v>
      </c>
      <c r="D13" s="375">
        <v>0</v>
      </c>
      <c r="E13" s="376">
        <v>7235342409.4899998</v>
      </c>
      <c r="F13" s="21"/>
    </row>
    <row r="14" spans="1:7">
      <c r="A14" s="335">
        <v>6.2</v>
      </c>
      <c r="B14" s="379" t="s">
        <v>46</v>
      </c>
      <c r="C14" s="378">
        <v>-361345106.64679998</v>
      </c>
      <c r="D14" s="375"/>
      <c r="E14" s="376">
        <v>-361345106.64679998</v>
      </c>
      <c r="F14" s="21"/>
    </row>
    <row r="15" spans="1:7">
      <c r="A15" s="335">
        <v>6</v>
      </c>
      <c r="B15" s="374" t="s">
        <v>47</v>
      </c>
      <c r="C15" s="375">
        <v>6873997302.8431997</v>
      </c>
      <c r="D15" s="375">
        <v>0</v>
      </c>
      <c r="E15" s="376">
        <v>6873997302.8431997</v>
      </c>
      <c r="F15" s="21"/>
    </row>
    <row r="16" spans="1:7">
      <c r="A16" s="335">
        <v>7</v>
      </c>
      <c r="B16" s="374" t="s">
        <v>48</v>
      </c>
      <c r="C16" s="375">
        <v>82560168.087899998</v>
      </c>
      <c r="D16" s="375"/>
      <c r="E16" s="376">
        <v>82560168.087899998</v>
      </c>
      <c r="F16" s="21"/>
    </row>
    <row r="17" spans="1:7">
      <c r="A17" s="335">
        <v>8</v>
      </c>
      <c r="B17" s="374" t="s">
        <v>212</v>
      </c>
      <c r="C17" s="375">
        <v>94932986.173999995</v>
      </c>
      <c r="D17" s="375"/>
      <c r="E17" s="376">
        <v>94932986.173999995</v>
      </c>
      <c r="F17" s="336"/>
      <c r="G17" s="110"/>
    </row>
    <row r="18" spans="1:7">
      <c r="A18" s="335">
        <v>9</v>
      </c>
      <c r="B18" s="374" t="s">
        <v>49</v>
      </c>
      <c r="C18" s="375">
        <v>126636431.08</v>
      </c>
      <c r="D18" s="375">
        <v>21452913.4697605</v>
      </c>
      <c r="E18" s="376">
        <v>105183517.61023951</v>
      </c>
      <c r="F18" s="21"/>
      <c r="G18" s="110"/>
    </row>
    <row r="19" spans="1:7">
      <c r="A19" s="335">
        <v>10</v>
      </c>
      <c r="B19" s="374" t="s">
        <v>50</v>
      </c>
      <c r="C19" s="375">
        <v>386608004.33600003</v>
      </c>
      <c r="D19" s="375">
        <v>108492335.12</v>
      </c>
      <c r="E19" s="376">
        <v>278115669.21600002</v>
      </c>
      <c r="F19" s="21"/>
      <c r="G19" s="110"/>
    </row>
    <row r="20" spans="1:7">
      <c r="A20" s="335">
        <v>11</v>
      </c>
      <c r="B20" s="374" t="s">
        <v>51</v>
      </c>
      <c r="C20" s="375">
        <v>227941403.87780005</v>
      </c>
      <c r="D20" s="375"/>
      <c r="E20" s="376">
        <v>227941403.87780005</v>
      </c>
      <c r="F20" s="21"/>
    </row>
    <row r="21" spans="1:7" ht="26.25" thickBot="1">
      <c r="A21" s="204"/>
      <c r="B21" s="337" t="s">
        <v>373</v>
      </c>
      <c r="C21" s="264">
        <f>SUM(C8:C12, C15:C20)</f>
        <v>11897668898.437296</v>
      </c>
      <c r="D21" s="264">
        <f>SUM(D8:D12, D15:D20)</f>
        <v>129945248.58976051</v>
      </c>
      <c r="E21" s="380">
        <f>SUM(E8:E12, E15:E20)</f>
        <v>11767723649.847534</v>
      </c>
    </row>
    <row r="22" spans="1:7">
      <c r="A22" s="5"/>
      <c r="B22" s="5"/>
      <c r="C22" s="5"/>
      <c r="D22" s="5"/>
      <c r="E22" s="5"/>
    </row>
    <row r="23" spans="1:7">
      <c r="A23" s="5"/>
      <c r="B23" s="5"/>
      <c r="C23" s="5"/>
      <c r="D23" s="5"/>
      <c r="E23" s="5"/>
    </row>
    <row r="25" spans="1:7" s="4" customFormat="1">
      <c r="B25" s="111"/>
      <c r="F25" s="5"/>
      <c r="G25" s="5"/>
    </row>
    <row r="26" spans="1:7" s="4" customFormat="1">
      <c r="B26" s="111"/>
      <c r="F26" s="5"/>
      <c r="G26" s="5"/>
    </row>
    <row r="27" spans="1:7" s="4" customFormat="1">
      <c r="B27" s="111"/>
      <c r="F27" s="5"/>
      <c r="G27" s="5"/>
    </row>
    <row r="28" spans="1:7" s="4" customFormat="1">
      <c r="B28" s="111"/>
      <c r="F28" s="5"/>
      <c r="G28" s="5"/>
    </row>
    <row r="29" spans="1:7" s="4" customFormat="1">
      <c r="B29" s="111"/>
      <c r="F29" s="5"/>
      <c r="G29" s="5"/>
    </row>
    <row r="30" spans="1:7" s="4" customFormat="1">
      <c r="B30" s="111"/>
      <c r="F30" s="5"/>
      <c r="G30" s="5"/>
    </row>
    <row r="31" spans="1:7" s="4" customFormat="1">
      <c r="B31" s="111"/>
      <c r="F31" s="5"/>
      <c r="G31" s="5"/>
    </row>
    <row r="32" spans="1:7" s="4" customFormat="1">
      <c r="B32" s="111"/>
      <c r="F32" s="5"/>
      <c r="G32" s="5"/>
    </row>
    <row r="33" spans="2:7" s="4" customFormat="1">
      <c r="B33" s="111"/>
      <c r="F33" s="5"/>
      <c r="G33" s="5"/>
    </row>
    <row r="34" spans="2:7" s="4" customFormat="1">
      <c r="B34" s="111"/>
      <c r="F34" s="5"/>
      <c r="G34" s="5"/>
    </row>
    <row r="35" spans="2:7" s="4" customFormat="1">
      <c r="B35" s="111"/>
      <c r="F35" s="5"/>
      <c r="G35" s="5"/>
    </row>
    <row r="36" spans="2:7" s="4" customFormat="1">
      <c r="B36" s="111"/>
      <c r="F36" s="5"/>
      <c r="G36" s="5"/>
    </row>
    <row r="37" spans="2:7" s="4" customFormat="1">
      <c r="B37" s="111"/>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5" sqref="B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35</v>
      </c>
      <c r="B1" s="3" t="s">
        <v>485</v>
      </c>
    </row>
    <row r="2" spans="1:6" s="102" customFormat="1" ht="15.75" customHeight="1">
      <c r="A2" s="2" t="s">
        <v>36</v>
      </c>
      <c r="B2" s="459">
        <v>43100</v>
      </c>
      <c r="C2" s="4"/>
      <c r="D2" s="4"/>
      <c r="E2" s="4"/>
      <c r="F2" s="4"/>
    </row>
    <row r="3" spans="1:6" s="102" customFormat="1" ht="15.75" customHeight="1">
      <c r="C3" s="4"/>
      <c r="D3" s="4"/>
      <c r="E3" s="4"/>
      <c r="F3" s="4"/>
    </row>
    <row r="4" spans="1:6" s="102" customFormat="1" ht="13.5" thickBot="1">
      <c r="A4" s="102" t="s">
        <v>90</v>
      </c>
      <c r="B4" s="338" t="s">
        <v>350</v>
      </c>
      <c r="C4" s="103" t="s">
        <v>78</v>
      </c>
      <c r="D4" s="4"/>
      <c r="E4" s="4"/>
      <c r="F4" s="4"/>
    </row>
    <row r="5" spans="1:6">
      <c r="A5" s="269">
        <v>1</v>
      </c>
      <c r="B5" s="339" t="s">
        <v>372</v>
      </c>
      <c r="C5" s="270">
        <v>11767723649.847534</v>
      </c>
    </row>
    <row r="6" spans="1:6" s="271" customFormat="1">
      <c r="A6" s="112">
        <v>2.1</v>
      </c>
      <c r="B6" s="266" t="s">
        <v>351</v>
      </c>
      <c r="C6" s="192">
        <v>1060656442.7298</v>
      </c>
    </row>
    <row r="7" spans="1:6" s="87" customFormat="1" outlineLevel="1">
      <c r="A7" s="81">
        <v>2.2000000000000002</v>
      </c>
      <c r="B7" s="82" t="s">
        <v>352</v>
      </c>
      <c r="C7" s="272">
        <v>190543082.15700001</v>
      </c>
    </row>
    <row r="8" spans="1:6" s="87" customFormat="1" ht="25.5">
      <c r="A8" s="81">
        <v>3</v>
      </c>
      <c r="B8" s="267" t="s">
        <v>353</v>
      </c>
      <c r="C8" s="273">
        <f>SUM(C5:C7)</f>
        <v>13018923174.734333</v>
      </c>
    </row>
    <row r="9" spans="1:6" s="271" customFormat="1">
      <c r="A9" s="112">
        <v>4</v>
      </c>
      <c r="B9" s="114" t="s">
        <v>93</v>
      </c>
      <c r="C9" s="192">
        <v>132166061.56479999</v>
      </c>
    </row>
    <row r="10" spans="1:6" s="87" customFormat="1" outlineLevel="1">
      <c r="A10" s="81">
        <v>5.0999999999999996</v>
      </c>
      <c r="B10" s="82" t="s">
        <v>354</v>
      </c>
      <c r="C10" s="272">
        <v>-590286499.39198995</v>
      </c>
    </row>
    <row r="11" spans="1:6" s="87" customFormat="1" outlineLevel="1">
      <c r="A11" s="81">
        <v>5.2</v>
      </c>
      <c r="B11" s="82" t="s">
        <v>355</v>
      </c>
      <c r="C11" s="272">
        <v>-186732220.51386002</v>
      </c>
    </row>
    <row r="12" spans="1:6" s="87" customFormat="1">
      <c r="A12" s="81">
        <v>6</v>
      </c>
      <c r="B12" s="265" t="s">
        <v>92</v>
      </c>
      <c r="C12" s="272">
        <v>0</v>
      </c>
    </row>
    <row r="13" spans="1:6" s="87" customFormat="1" ht="13.5" thickBot="1">
      <c r="A13" s="83">
        <v>7</v>
      </c>
      <c r="B13" s="268" t="s">
        <v>301</v>
      </c>
      <c r="C13" s="274">
        <f>SUM(C8:C12)</f>
        <v>12374070516.393282</v>
      </c>
    </row>
    <row r="15" spans="1:6">
      <c r="A15" s="289"/>
      <c r="B15" s="289"/>
    </row>
    <row r="16" spans="1:6">
      <c r="A16" s="289"/>
      <c r="B16" s="289"/>
    </row>
    <row r="17" spans="1:5" ht="15">
      <c r="A17" s="284"/>
      <c r="B17" s="285"/>
      <c r="C17" s="289"/>
      <c r="D17" s="289"/>
      <c r="E17" s="289"/>
    </row>
    <row r="18" spans="1:5" ht="15">
      <c r="A18" s="290"/>
      <c r="B18" s="291"/>
      <c r="C18" s="289"/>
      <c r="D18" s="289"/>
      <c r="E18" s="289"/>
    </row>
    <row r="19" spans="1:5">
      <c r="A19" s="292"/>
      <c r="B19" s="286"/>
      <c r="C19" s="289"/>
      <c r="D19" s="289"/>
      <c r="E19" s="289"/>
    </row>
    <row r="20" spans="1:5">
      <c r="A20" s="293"/>
      <c r="B20" s="287"/>
      <c r="C20" s="289"/>
      <c r="D20" s="289"/>
      <c r="E20" s="289"/>
    </row>
    <row r="21" spans="1:5">
      <c r="A21" s="293"/>
      <c r="B21" s="291"/>
      <c r="C21" s="289"/>
      <c r="D21" s="289"/>
      <c r="E21" s="289"/>
    </row>
    <row r="22" spans="1:5">
      <c r="A22" s="292"/>
      <c r="B22" s="288"/>
      <c r="C22" s="289"/>
      <c r="D22" s="289"/>
      <c r="E22" s="289"/>
    </row>
    <row r="23" spans="1:5">
      <c r="A23" s="293"/>
      <c r="B23" s="287"/>
      <c r="C23" s="289"/>
      <c r="D23" s="289"/>
      <c r="E23" s="289"/>
    </row>
    <row r="24" spans="1:5">
      <c r="A24" s="293"/>
      <c r="B24" s="287"/>
      <c r="C24" s="289"/>
      <c r="D24" s="289"/>
      <c r="E24" s="289"/>
    </row>
    <row r="25" spans="1:5">
      <c r="A25" s="293"/>
      <c r="B25" s="294"/>
      <c r="C25" s="289"/>
      <c r="D25" s="289"/>
      <c r="E25" s="289"/>
    </row>
    <row r="26" spans="1:5">
      <c r="A26" s="293"/>
      <c r="B26" s="291"/>
      <c r="C26" s="289"/>
      <c r="D26" s="289"/>
      <c r="E26" s="289"/>
    </row>
    <row r="27" spans="1:5">
      <c r="A27" s="289"/>
      <c r="B27" s="295"/>
      <c r="C27" s="289"/>
      <c r="D27" s="289"/>
      <c r="E27" s="289"/>
    </row>
    <row r="28" spans="1:5">
      <c r="A28" s="289"/>
      <c r="B28" s="295"/>
      <c r="C28" s="289"/>
      <c r="D28" s="289"/>
      <c r="E28" s="289"/>
    </row>
    <row r="29" spans="1:5">
      <c r="A29" s="289"/>
      <c r="B29" s="295"/>
      <c r="C29" s="289"/>
      <c r="D29" s="289"/>
      <c r="E29" s="289"/>
    </row>
    <row r="30" spans="1:5">
      <c r="A30" s="289"/>
      <c r="B30" s="295"/>
      <c r="C30" s="289"/>
      <c r="D30" s="289"/>
      <c r="E30" s="289"/>
    </row>
    <row r="31" spans="1:5">
      <c r="A31" s="289"/>
      <c r="B31" s="295"/>
      <c r="C31" s="289"/>
      <c r="D31" s="289"/>
      <c r="E31" s="289"/>
    </row>
    <row r="32" spans="1:5">
      <c r="A32" s="289"/>
      <c r="B32" s="295"/>
      <c r="C32" s="289"/>
      <c r="D32" s="289"/>
      <c r="E32" s="289"/>
    </row>
    <row r="33" spans="1:5">
      <c r="A33" s="289"/>
      <c r="B33" s="295"/>
      <c r="C33" s="289"/>
      <c r="D33" s="289"/>
      <c r="E33" s="289"/>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tC1Br2FFuksKFkfKxlstk6nVig8=</DigestValue>
    </Reference>
    <Reference URI="#idOfficeObject" Type="http://www.w3.org/2000/09/xmldsig#Object">
      <DigestMethod Algorithm="http://www.w3.org/2000/09/xmldsig#sha1"/>
      <DigestValue>PmS5l693JkZ3mNBs7R1hNx8ht98=</DigestValue>
    </Reference>
    <Reference URI="#idSignedProperties" Type="http://uri.etsi.org/01903#SignedProperties">
      <Transforms>
        <Transform Algorithm="http://www.w3.org/TR/2001/REC-xml-c14n-20010315"/>
      </Transforms>
      <DigestMethod Algorithm="http://www.w3.org/2000/09/xmldsig#sha1"/>
      <DigestValue>RD8UbRSJGRzsZSKdXZ7EIQdF74c=</DigestValue>
    </Reference>
  </SignedInfo>
  <SignatureValue>Qh/xT8sOZG2R9X4cvZrHwXN+81YAODKg+21PeAwb8+0ZQj6qfuyH4UbxSq3I8gLZfu4r7sUYD1Qg
Peb9La4Rf1/+klsKeYVOTqz9HFesTGqYim3zCmOjBpKSwbw1lJPJOQ0LOsfQG7utMKjBvDzUIoWX
rpAUop0ONTltzRMudF2Li+zYGC3GyWWSJcozc/YMNDEZwmVCFmAh85dGD/W1UNKViiVMinAMIdLE
A2E9j/EzNAdrMWpfi9kf3+gUXgIkrfv3Gfq2l3mqTukPY1snhcbjpTKBotZcvuwNrHO0M9NR7K2v
CwVebh0haO0iLgOP8HVFDG0lmOGhchX2foccGA==</SignatureValue>
  <KeyInfo>
    <X509Data>
      <X509Certificate>MIIGQDCCBSigAwIBAgIKe1tkvQACAAAc2jANBgkqhkiG9w0BAQsFADBKMRIwEAYKCZImiZPyLGQB
GRYCZ2UxEzARBgoJkiaJk/IsZAEZFgNuYmcxHzAdBgNVBAMTFk5CRyBDbGFzcyAyIElOVCBTdWIg
Q0EwHhcNMTcwMjE1MTAwMTU2WhcNMTkwMjE1MTAwMTU2WjA+MRwwGgYDVQQKExNKU0MgQmFuayBP
ZiBHZW9yZ2lhMR4wHAYDVQQDExVCQkcgLSBUYXRvIFRvbWFzaHZpbGkwggEiMA0GCSqGSIb3DQEB
AQUAA4IBDwAwggEKAoIBAQDprCJK8ja94EJpYJ08M2LfcWia1z1RA0mGsRTQddTUQL3sjRZmPFEp
eR7BYC0qlrVMl/kwYdN4vLWju3KULIoi8WSXK0eg52SC3kFNCHW2ePDNJMY+GO3XkfkHBcCyqSUf
e3l1gw8CsxqjjVPEICk2HC60UW59udxoNtnJ6Jg6Q0qJPEVTJaIQdxmTNZgEw7TMtr4LfxE//JDk
LtHoD64mCgsPlhsbm3hTvRdUW8ra5i5hipytHYBAkSRt+Jf++xFfgCrHbkm54W/XCkorFRIMSyQj
+chQgOrAeyDPCGP91+9gQdgnbis5bRzzk8VHoET2V5tvdSuZmE5Vvxthz/5XAgMBAAGjggMyMIID
LjA8BgkrBgEEAYI3FQcELzAtBiUrBgEEAYI3FQjmsmCDjfVEhoGZCYO4oUqDvoRxBIPEkTOEg4hd
AgFkAgEdMB0GA1UdJQQWMBQGCCsGAQUFBwMCBggrBgEFBQcDBDALBgNVHQ8EBAMCB4AwJwYJKwYB
BAGCNxUKBBowGDAKBggrBgEFBQcDAjAKBggrBgEFBQcDBDAdBgNVHQ4EFgQUU8Fk2vOfyl3iQ9Xp
M9YAE3PPag8wHwYDVR0jBBgwFoAUwy7SL/BMLxnCJ4L89i6sarBJz8EwggElBgNVHR8EggEcMIIB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MjBTdWIlMjBDQSgyKS5jcnQwDQYJKoZIhvcNAQELBQADggEBAFm77Lj2mp4JjnPOqSCwPyjDt2p1
FD0W5LGcjnJeQ1PS/gtY7oXEsnxkCiclElD29PdQ6TFCnfPovNpsMmiXTdAFFQkh6yJ5dz8XwN9n
qSLoXiZAuTnszfisFe4iqSYkq2laVUDsXZDqB0spavbWfUDvsqWs53j1XzurG56Y1+obNKzKaZmi
zmKEC3XXxlECzDk1tTnSshCJrlyvqw8AJpbtZrBTupC/cMiHBuxzQWLA62A/zuSmA8qxb6687aU7
KPk3QX1bbWu2hxB/RTiXQhjVVMktu8PiAcQRjOQKlFuGYy1ibSTe7rJTP2kQfe0Obuo+y2T2A1HS
1v82n0qlEjM=</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VbYQLSfWkJUSAVYpaQXZ1AdRGaQ=</DigestValue>
      </Reference>
      <Reference URI="/xl/styles.xml?ContentType=application/vnd.openxmlformats-officedocument.spreadsheetml.styles+xml">
        <DigestMethod Algorithm="http://www.w3.org/2000/09/xmldsig#sha1"/>
        <DigestValue>cq6dhvptVaSdVu4kyvUH5hRmjV8=</DigestValue>
      </Reference>
      <Reference URI="/xl/calcChain.xml?ContentType=application/vnd.openxmlformats-officedocument.spreadsheetml.calcChain+xml">
        <DigestMethod Algorithm="http://www.w3.org/2000/09/xmldsig#sha1"/>
        <DigestValue>J7+jDdrbn+tYQlCkLm9C+67Gfqo=</DigestValue>
      </Reference>
      <Reference URI="/xl/printerSettings/printerSettings6.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ZjYF1rngT8+3SuHmWZ9lPAE7NMg=</DigestValue>
      </Reference>
      <Reference URI="/xl/worksheets/sheet17.xml?ContentType=application/vnd.openxmlformats-officedocument.spreadsheetml.worksheet+xml">
        <DigestMethod Algorithm="http://www.w3.org/2000/09/xmldsig#sha1"/>
        <DigestValue>JjQyLqbhc0HSHQBcRvwlDh856Yg=</DigestValue>
      </Reference>
      <Reference URI="/xl/worksheets/sheet8.xml?ContentType=application/vnd.openxmlformats-officedocument.spreadsheetml.worksheet+xml">
        <DigestMethod Algorithm="http://www.w3.org/2000/09/xmldsig#sha1"/>
        <DigestValue>jgdvcdBtBWpL0DU3K7+5EowY7ZA=</DigestValue>
      </Reference>
      <Reference URI="/xl/worksheets/sheet7.xml?ContentType=application/vnd.openxmlformats-officedocument.spreadsheetml.worksheet+xml">
        <DigestMethod Algorithm="http://www.w3.org/2000/09/xmldsig#sha1"/>
        <DigestValue>bwFGMi68q6HbYlXF3UBe8lImC8c=</DigestValue>
      </Reference>
      <Reference URI="/xl/worksheets/sheet6.xml?ContentType=application/vnd.openxmlformats-officedocument.spreadsheetml.worksheet+xml">
        <DigestMethod Algorithm="http://www.w3.org/2000/09/xmldsig#sha1"/>
        <DigestValue>HW1yBjzSshHOuL1RzSjhZsUxnTk=</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ayKDPSfpJfOJ/GPo78Kdka0DZMQ=</DigestValue>
      </Reference>
      <Reference URI="/xl/printerSettings/printerSettings4.bin?ContentType=application/vnd.openxmlformats-officedocument.spreadsheetml.printerSettings">
        <DigestMethod Algorithm="http://www.w3.org/2000/09/xmldsig#sha1"/>
        <DigestValue>R1y3o9cLyO8UBGdgC0fjZHPyBRw=</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9.bin?ContentType=application/vnd.openxmlformats-officedocument.spreadsheetml.printerSettings">
        <DigestMethod Algorithm="http://www.w3.org/2000/09/xmldsig#sha1"/>
        <DigestValue>iOUdri0DrHYIo5Tw3Wqktoik9TI=</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10.xml?ContentType=application/vnd.openxmlformats-officedocument.spreadsheetml.worksheet+xml">
        <DigestMethod Algorithm="http://www.w3.org/2000/09/xmldsig#sha1"/>
        <DigestValue>hD04ort3FCr/rTh+iskUK81cLzc=</DigestValue>
      </Reference>
      <Reference URI="/xl/worksheets/sheet5.xml?ContentType=application/vnd.openxmlformats-officedocument.spreadsheetml.worksheet+xml">
        <DigestMethod Algorithm="http://www.w3.org/2000/09/xmldsig#sha1"/>
        <DigestValue>f6QYhflqBgfY/izRHxt4XU9LJeA=</DigestValue>
      </Reference>
      <Reference URI="/xl/worksheets/sheet11.xml?ContentType=application/vnd.openxmlformats-officedocument.spreadsheetml.worksheet+xml">
        <DigestMethod Algorithm="http://www.w3.org/2000/09/xmldsig#sha1"/>
        <DigestValue>SI5nB3Kj3aE3rHEryvKy8yzLpgM=</DigestValue>
      </Reference>
      <Reference URI="/xl/worksheets/sheet2.xml?ContentType=application/vnd.openxmlformats-officedocument.spreadsheetml.worksheet+xml">
        <DigestMethod Algorithm="http://www.w3.org/2000/09/xmldsig#sha1"/>
        <DigestValue>0sbu4h21pEUSiFulTDXb2scJtJ0=</DigestValue>
      </Reference>
      <Reference URI="/xl/worksheets/sheet12.xml?ContentType=application/vnd.openxmlformats-officedocument.spreadsheetml.worksheet+xml">
        <DigestMethod Algorithm="http://www.w3.org/2000/09/xmldsig#sha1"/>
        <DigestValue>Hz7KoIEiz8YpSkL1Qnv+haAdDXw=</DigestValue>
      </Reference>
      <Reference URI="/xl/theme/theme1.xml?ContentType=application/vnd.openxmlformats-officedocument.theme+xml">
        <DigestMethod Algorithm="http://www.w3.org/2000/09/xmldsig#sha1"/>
        <DigestValue>9qmLS+LilE9mSl2hTMj5oHE8VR8=</DigestValue>
      </Reference>
      <Reference URI="/xl/worksheets/sheet1.xml?ContentType=application/vnd.openxmlformats-officedocument.spreadsheetml.worksheet+xml">
        <DigestMethod Algorithm="http://www.w3.org/2000/09/xmldsig#sha1"/>
        <DigestValue>P7/C8lCj2eOBQ2eI2b9shLqWhGE=</DigestValue>
      </Reference>
      <Reference URI="/xl/sharedStrings.xml?ContentType=application/vnd.openxmlformats-officedocument.spreadsheetml.sharedStrings+xml">
        <DigestMethod Algorithm="http://www.w3.org/2000/09/xmldsig#sha1"/>
        <DigestValue>qiwn7f4PLjM8UQGSBbGPa8lx3wE=</DigestValue>
      </Reference>
      <Reference URI="/xl/drawings/drawing1.xml?ContentType=application/vnd.openxmlformats-officedocument.drawing+xml">
        <DigestMethod Algorithm="http://www.w3.org/2000/09/xmldsig#sha1"/>
        <DigestValue>coHSE/WgDR6C1QDh/0ekeK+vonU=</DigestValue>
      </Reference>
      <Reference URI="/xl/worksheets/sheet13.xml?ContentType=application/vnd.openxmlformats-officedocument.spreadsheetml.worksheet+xml">
        <DigestMethod Algorithm="http://www.w3.org/2000/09/xmldsig#sha1"/>
        <DigestValue>6XsqMs15H2Z8SQWyr3tbOjbDfhk=</DigestValue>
      </Reference>
      <Reference URI="/xl/worksheets/sheet3.xml?ContentType=application/vnd.openxmlformats-officedocument.spreadsheetml.worksheet+xml">
        <DigestMethod Algorithm="http://www.w3.org/2000/09/xmldsig#sha1"/>
        <DigestValue>FqLeJd3+xsW5dxJl5ziXpSWEqzk=</DigestValue>
      </Reference>
      <Reference URI="/xl/worksheets/sheet14.xml?ContentType=application/vnd.openxmlformats-officedocument.spreadsheetml.worksheet+xml">
        <DigestMethod Algorithm="http://www.w3.org/2000/09/xmldsig#sha1"/>
        <DigestValue>T1+/mfybX94Tyx/xB+gr0CDWZIE=</DigestValue>
      </Reference>
      <Reference URI="/xl/worksheets/sheet15.xml?ContentType=application/vnd.openxmlformats-officedocument.spreadsheetml.worksheet+xml">
        <DigestMethod Algorithm="http://www.w3.org/2000/09/xmldsig#sha1"/>
        <DigestValue>DwuHUY40OOUoREMNZ9kichOE23U=</DigestValue>
      </Reference>
      <Reference URI="/xl/worksheets/sheet16.xml?ContentType=application/vnd.openxmlformats-officedocument.spreadsheetml.worksheet+xml">
        <DigestMethod Algorithm="http://www.w3.org/2000/09/xmldsig#sha1"/>
        <DigestValue>H31HoqPaDIaVddIS/VZdfY12Cqs=</DigestValue>
      </Reference>
      <Reference URI="/xl/worksheets/sheet4.xml?ContentType=application/vnd.openxmlformats-officedocument.spreadsheetml.worksheet+xml">
        <DigestMethod Algorithm="http://www.w3.org/2000/09/xmldsig#sha1"/>
        <DigestValue>pr402n8fA+23QnmYIynhF4aZDC4=</DigestValue>
      </Reference>
      <Reference URI="/xl/workbook.xml?ContentType=application/vnd.openxmlformats-officedocument.spreadsheetml.sheet.main+xml">
        <DigestMethod Algorithm="http://www.w3.org/2000/09/xmldsig#sha1"/>
        <DigestValue>l6WhsaaHfrvX2z2M/Up8VDN5zco=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1j+bOQEyFo8EGAv2ejxMv8x5Mxk=</DigestValue>
      </Reference>
    </Manifest>
    <SignatureProperties>
      <SignatureProperty Id="idSignatureTime" Target="#idPackageSignature">
        <mdssi:SignatureTime>
          <mdssi:Format>YYYY-MM-DDThh:mm:ssTZD</mdssi:Format>
          <mdssi:Value>2018-01-31T09:01:13Z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PE1-BBG-QQ-20171231</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2018-01-31T09:01:13Z</xd:SigningTime>
          <xd:SigningCertificate>
            <xd:Cert>
              <xd:CertDigest>
                <DigestMethod Algorithm="http://www.w3.org/2000/09/xmldsig#sha1"/>
                <DigestValue>Mi+dhQHLtPpT+In/5RJDoCiqoRo=</DigestValue>
              </xd:CertDigest>
              <xd:IssuerSerial>
                <X509IssuerName>CN=NBG Class 2 INT Sub CA, DC=nbg, DC=ge</X509IssuerName>
                <X509SerialNumber>582536990061856911531226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WwKMMQ3U7NHPUVegzyX7RorTc94=</DigestValue>
    </Reference>
    <Reference URI="#idOfficeObject" Type="http://www.w3.org/2000/09/xmldsig#Object">
      <DigestMethod Algorithm="http://www.w3.org/2000/09/xmldsig#sha1"/>
      <DigestValue>PmS5l693JkZ3mNBs7R1hNx8ht98=</DigestValue>
    </Reference>
    <Reference URI="#idSignedProperties" Type="http://uri.etsi.org/01903#SignedProperties">
      <Transforms>
        <Transform Algorithm="http://www.w3.org/TR/2001/REC-xml-c14n-20010315"/>
      </Transforms>
      <DigestMethod Algorithm="http://www.w3.org/2000/09/xmldsig#sha1"/>
      <DigestValue>N+meNtpFjPmpA5UY3rd176heS38=</DigestValue>
    </Reference>
  </SignedInfo>
  <SignatureValue>ei8kc9UuuzRCtRBl25mNzkYox1HwO9qPX355B7p9wM4M2EeyVHXy5ODixWcw6a3uvPFp2x7iKjQX
e+9KOErHuACcDei6SXPvbYCsMz0PE/90Up53udNpaCFV1ZLoez++38mGlT8EteDcCNe6NlYLJIdN
oeSPvdA1DecjoGNToPh7Zn9B94jTX3PQSZlih6DtyveNJ4Q6pOjegqksf5QNXdyygNwrkOuGO/ou
qcxpAEopP5GX64L2PgoH4p4mRKqv1jw0/MVXl2T5oHBpJAKPZm10gNzXEjs8Vfs9wDMDSmyWhiE/
VDZD+Vb2UsVU3co7e2frxNCViOPz7p7sCp5iHg==</SignatureValue>
  <KeyInfo>
    <X509Data>
      <X509Certificate>MIIGQDCCBSigAwIBAgIKe9Km9gACAABDWDANBgkqhkiG9w0BAQsFADBKMRIwEAYKCZImiZPyLGQB
GRYCZ2UxEzARBgoJkiaJk/IsZAEZFgNuYmcxHzAdBgNVBAMTFk5CRyBDbGFzcyAyIElOVCBTdWIg
Q0EwHhcNMTcxMDE4MDgzMTIxWhcNMTkxMDE4MDgzMTIxWjA+MRwwGgYDVQQKExNKU0MgQmFuayBP
ZiBHZW9yZ2lhMR4wHAYDVQQDExVCQkcgLSBEYXZpZCBUc2lrbGF1cmkwggEiMA0GCSqGSIb3DQEB
AQUAA4IBDwAwggEKAoIBAQDouGWMmJ7N7zbFPUSQEjQ1Nxm5R2SOfh/+P1T9vvYjms5zy92gBvO7
Rwxd1If4wmzBcM20TvYXo6hUUyVvYNLBxJ0fbJSz1TYXlrWcaKAt9NBSzLh6sw3CsOHGiQqDgmrD
xtvIpEVLxMXoFmY4/wZdSnMWu5hEXLByCAYjU6R9JkbqokS8gbT51SHi8a/ZdOx0Nxh86yQ7DArw
zcP3deF1yFwy7PNZ7+pckkHFe2lGELgpyOmTE3l548E8DVz4ZLjyLRqTY3VYu6JzvkrJM/vEvcbW
X/3y2UyYI6W3iXf2fcBXqF+faTteV70fAKSdBKYp8DMVylhyZ+yW4C45xS4fAgMBAAGjggMyMIID
LjA8BgkrBgEEAYI3FQcELzAtBiUrBgEEAYI3FQjmsmCDjfVEhoGZCYO4oUqDvoRxBIPEkTOEg4hd
AgFkAgEdMB0GA1UdJQQWMBQGCCsGAQUFBwMCBggrBgEFBQcDBDALBgNVHQ8EBAMCB4AwJwYJKwYB
BAGCNxUKBBowGDAKBggrBgEFBQcDAjAKBggrBgEFBQcDBDAdBgNVHQ4EFgQUOsjYtIWCH89hfC+x
oUGYoSIr/wgwHwYDVR0jBBgwFoAUwy7SL/BMLxnCJ4L89i6sarBJz8EwggElBgNVHR8EggEcMIIB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MjBTdWIlMjBDQSgyKS5jcnQwDQYJKoZIhvcNAQELBQADggEBALAQzNlrfI6omXrn5+UqBb6m3oSp
bUXpiOIt1hcaliedpFfzrJ4UfHkTd19DbNjKrvZ6NJpy6pqUoQLkIzbkCOxwwFs3TQhGWadANGi6
p2sb7NOasSgu1yx6pj2lyqPPZcZDViiFMqUSZ2ysyKYDdpxb3KBE3SKIlFJElL9WnTrPfeAF+A5b
JlltrOaXC1KIwuh6ARd2ZiMy26WsZ+AfnGkJ2IeK2dwhzLQogXFvWbiQWO0/KIZFHOLp7tsnm6jG
4r7DDJthMfPjQM39N/rgNe0L3NbnAZ15Uf3oRl/oPgHcGaf5FwSn0CQcPtFYWxSrBbirIpnVG2uQ
ScIRvNwaCc4=</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VbYQLSfWkJUSAVYpaQXZ1AdRGaQ=</DigestValue>
      </Reference>
      <Reference URI="/xl/styles.xml?ContentType=application/vnd.openxmlformats-officedocument.spreadsheetml.styles+xml">
        <DigestMethod Algorithm="http://www.w3.org/2000/09/xmldsig#sha1"/>
        <DigestValue>cq6dhvptVaSdVu4kyvUH5hRmjV8=</DigestValue>
      </Reference>
      <Reference URI="/xl/calcChain.xml?ContentType=application/vnd.openxmlformats-officedocument.spreadsheetml.calcChain+xml">
        <DigestMethod Algorithm="http://www.w3.org/2000/09/xmldsig#sha1"/>
        <DigestValue>J7+jDdrbn+tYQlCkLm9C+67Gfqo=</DigestValue>
      </Reference>
      <Reference URI="/xl/printerSettings/printerSettings6.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ZjYF1rngT8+3SuHmWZ9lPAE7NMg=</DigestValue>
      </Reference>
      <Reference URI="/xl/worksheets/sheet17.xml?ContentType=application/vnd.openxmlformats-officedocument.spreadsheetml.worksheet+xml">
        <DigestMethod Algorithm="http://www.w3.org/2000/09/xmldsig#sha1"/>
        <DigestValue>JjQyLqbhc0HSHQBcRvwlDh856Yg=</DigestValue>
      </Reference>
      <Reference URI="/xl/worksheets/sheet8.xml?ContentType=application/vnd.openxmlformats-officedocument.spreadsheetml.worksheet+xml">
        <DigestMethod Algorithm="http://www.w3.org/2000/09/xmldsig#sha1"/>
        <DigestValue>jgdvcdBtBWpL0DU3K7+5EowY7ZA=</DigestValue>
      </Reference>
      <Reference URI="/xl/worksheets/sheet7.xml?ContentType=application/vnd.openxmlformats-officedocument.spreadsheetml.worksheet+xml">
        <DigestMethod Algorithm="http://www.w3.org/2000/09/xmldsig#sha1"/>
        <DigestValue>bwFGMi68q6HbYlXF3UBe8lImC8c=</DigestValue>
      </Reference>
      <Reference URI="/xl/worksheets/sheet6.xml?ContentType=application/vnd.openxmlformats-officedocument.spreadsheetml.worksheet+xml">
        <DigestMethod Algorithm="http://www.w3.org/2000/09/xmldsig#sha1"/>
        <DigestValue>HW1yBjzSshHOuL1RzSjhZsUxnTk=</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ayKDPSfpJfOJ/GPo78Kdka0DZMQ=</DigestValue>
      </Reference>
      <Reference URI="/xl/printerSettings/printerSettings4.bin?ContentType=application/vnd.openxmlformats-officedocument.spreadsheetml.printerSettings">
        <DigestMethod Algorithm="http://www.w3.org/2000/09/xmldsig#sha1"/>
        <DigestValue>R1y3o9cLyO8UBGdgC0fjZHPyBRw=</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9.bin?ContentType=application/vnd.openxmlformats-officedocument.spreadsheetml.printerSettings">
        <DigestMethod Algorithm="http://www.w3.org/2000/09/xmldsig#sha1"/>
        <DigestValue>iOUdri0DrHYIo5Tw3Wqktoik9TI=</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10.xml?ContentType=application/vnd.openxmlformats-officedocument.spreadsheetml.worksheet+xml">
        <DigestMethod Algorithm="http://www.w3.org/2000/09/xmldsig#sha1"/>
        <DigestValue>hD04ort3FCr/rTh+iskUK81cLzc=</DigestValue>
      </Reference>
      <Reference URI="/xl/worksheets/sheet5.xml?ContentType=application/vnd.openxmlformats-officedocument.spreadsheetml.worksheet+xml">
        <DigestMethod Algorithm="http://www.w3.org/2000/09/xmldsig#sha1"/>
        <DigestValue>f6QYhflqBgfY/izRHxt4XU9LJeA=</DigestValue>
      </Reference>
      <Reference URI="/xl/worksheets/sheet11.xml?ContentType=application/vnd.openxmlformats-officedocument.spreadsheetml.worksheet+xml">
        <DigestMethod Algorithm="http://www.w3.org/2000/09/xmldsig#sha1"/>
        <DigestValue>SI5nB3Kj3aE3rHEryvKy8yzLpgM=</DigestValue>
      </Reference>
      <Reference URI="/xl/worksheets/sheet2.xml?ContentType=application/vnd.openxmlformats-officedocument.spreadsheetml.worksheet+xml">
        <DigestMethod Algorithm="http://www.w3.org/2000/09/xmldsig#sha1"/>
        <DigestValue>0sbu4h21pEUSiFulTDXb2scJtJ0=</DigestValue>
      </Reference>
      <Reference URI="/xl/worksheets/sheet12.xml?ContentType=application/vnd.openxmlformats-officedocument.spreadsheetml.worksheet+xml">
        <DigestMethod Algorithm="http://www.w3.org/2000/09/xmldsig#sha1"/>
        <DigestValue>Hz7KoIEiz8YpSkL1Qnv+haAdDXw=</DigestValue>
      </Reference>
      <Reference URI="/xl/theme/theme1.xml?ContentType=application/vnd.openxmlformats-officedocument.theme+xml">
        <DigestMethod Algorithm="http://www.w3.org/2000/09/xmldsig#sha1"/>
        <DigestValue>9qmLS+LilE9mSl2hTMj5oHE8VR8=</DigestValue>
      </Reference>
      <Reference URI="/xl/worksheets/sheet1.xml?ContentType=application/vnd.openxmlformats-officedocument.spreadsheetml.worksheet+xml">
        <DigestMethod Algorithm="http://www.w3.org/2000/09/xmldsig#sha1"/>
        <DigestValue>P7/C8lCj2eOBQ2eI2b9shLqWhGE=</DigestValue>
      </Reference>
      <Reference URI="/xl/sharedStrings.xml?ContentType=application/vnd.openxmlformats-officedocument.spreadsheetml.sharedStrings+xml">
        <DigestMethod Algorithm="http://www.w3.org/2000/09/xmldsig#sha1"/>
        <DigestValue>qiwn7f4PLjM8UQGSBbGPa8lx3wE=</DigestValue>
      </Reference>
      <Reference URI="/xl/drawings/drawing1.xml?ContentType=application/vnd.openxmlformats-officedocument.drawing+xml">
        <DigestMethod Algorithm="http://www.w3.org/2000/09/xmldsig#sha1"/>
        <DigestValue>coHSE/WgDR6C1QDh/0ekeK+vonU=</DigestValue>
      </Reference>
      <Reference URI="/xl/worksheets/sheet13.xml?ContentType=application/vnd.openxmlformats-officedocument.spreadsheetml.worksheet+xml">
        <DigestMethod Algorithm="http://www.w3.org/2000/09/xmldsig#sha1"/>
        <DigestValue>6XsqMs15H2Z8SQWyr3tbOjbDfhk=</DigestValue>
      </Reference>
      <Reference URI="/xl/worksheets/sheet3.xml?ContentType=application/vnd.openxmlformats-officedocument.spreadsheetml.worksheet+xml">
        <DigestMethod Algorithm="http://www.w3.org/2000/09/xmldsig#sha1"/>
        <DigestValue>FqLeJd3+xsW5dxJl5ziXpSWEqzk=</DigestValue>
      </Reference>
      <Reference URI="/xl/worksheets/sheet14.xml?ContentType=application/vnd.openxmlformats-officedocument.spreadsheetml.worksheet+xml">
        <DigestMethod Algorithm="http://www.w3.org/2000/09/xmldsig#sha1"/>
        <DigestValue>T1+/mfybX94Tyx/xB+gr0CDWZIE=</DigestValue>
      </Reference>
      <Reference URI="/xl/worksheets/sheet15.xml?ContentType=application/vnd.openxmlformats-officedocument.spreadsheetml.worksheet+xml">
        <DigestMethod Algorithm="http://www.w3.org/2000/09/xmldsig#sha1"/>
        <DigestValue>DwuHUY40OOUoREMNZ9kichOE23U=</DigestValue>
      </Reference>
      <Reference URI="/xl/worksheets/sheet16.xml?ContentType=application/vnd.openxmlformats-officedocument.spreadsheetml.worksheet+xml">
        <DigestMethod Algorithm="http://www.w3.org/2000/09/xmldsig#sha1"/>
        <DigestValue>H31HoqPaDIaVddIS/VZdfY12Cqs=</DigestValue>
      </Reference>
      <Reference URI="/xl/worksheets/sheet4.xml?ContentType=application/vnd.openxmlformats-officedocument.spreadsheetml.worksheet+xml">
        <DigestMethod Algorithm="http://www.w3.org/2000/09/xmldsig#sha1"/>
        <DigestValue>pr402n8fA+23QnmYIynhF4aZDC4=</DigestValue>
      </Reference>
      <Reference URI="/xl/workbook.xml?ContentType=application/vnd.openxmlformats-officedocument.spreadsheetml.sheet.main+xml">
        <DigestMethod Algorithm="http://www.w3.org/2000/09/xmldsig#sha1"/>
        <DigestValue>l6WhsaaHfrvX2z2M/Up8VDN5zco=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1j+bOQEyFo8EGAv2ejxMv8x5Mxk=</DigestValue>
      </Reference>
    </Manifest>
    <SignatureProperties>
      <SignatureProperty Id="idSignatureTime" Target="#idPackageSignature">
        <mdssi:SignatureTime>
          <mdssi:Format>YYYY-MM-DDThh:mm:ssTZD</mdssi:Format>
          <mdssi:Value>2018-01-31T09:12:42Z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PE1-BBG-QQ-20171231</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2018-01-31T09:12:42Z</xd:SigningTime>
          <xd:SigningCertificate>
            <xd:Cert>
              <xd:CertDigest>
                <DigestMethod Algorithm="http://www.w3.org/2000/09/xmldsig#sha1"/>
                <DigestValue>HZPUMxuDdRLcDOJFQP1R56ITiEo=</DigestValue>
              </xd:CertDigest>
              <xd:IssuerSerial>
                <X509IssuerName>CN=NBG Class 2 INT Sub CA, DC=nbg, DC=ge</X509IssuerName>
                <X509SerialNumber>584736924451908523934552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2018-01-31T09:01:08Z</dcterms:modified>
</cp:coreProperties>
</file>