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0" yWindow="660" windowWidth="23040" windowHeight="7095" tabRatio="95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r:id="rId18"/>
    <sheet name="Sheet7" sheetId="87"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5">'14. LCR'!$A$1:$K$25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D28" i="53" l="1"/>
  <c r="D27" i="53"/>
  <c r="D27" i="62"/>
  <c r="D26" i="62"/>
  <c r="B1" i="52" l="1"/>
  <c r="B2" i="52"/>
  <c r="J24" i="36" l="1"/>
  <c r="I24" i="36"/>
  <c r="K24" i="36" l="1"/>
  <c r="D6" i="71" l="1"/>
  <c r="D13" i="71" s="1"/>
  <c r="J23" i="36" l="1"/>
  <c r="I23" i="36"/>
  <c r="I25" i="36" s="1"/>
  <c r="H23" i="36"/>
  <c r="G24" i="36"/>
  <c r="G23" i="36"/>
  <c r="F24" i="36"/>
  <c r="F23" i="36"/>
  <c r="G25" i="36" l="1"/>
  <c r="J25" i="36"/>
  <c r="F25" i="36"/>
  <c r="H24" i="36"/>
  <c r="H25" i="36" s="1"/>
  <c r="K23" i="36"/>
  <c r="K25" i="36" s="1"/>
  <c r="E8" i="53" l="1"/>
  <c r="E11" i="53"/>
  <c r="E12" i="53"/>
  <c r="E14" i="53"/>
  <c r="E15" i="53"/>
  <c r="E16" i="53"/>
  <c r="E19" i="53"/>
  <c r="E24" i="53"/>
  <c r="E26" i="53"/>
  <c r="E29" i="53"/>
  <c r="C34" i="53"/>
  <c r="D34" i="53"/>
  <c r="D45" i="53" s="1"/>
  <c r="E35" i="53"/>
  <c r="E36" i="53"/>
  <c r="E38" i="53"/>
  <c r="E39" i="53"/>
  <c r="E41" i="53"/>
  <c r="E42" i="53"/>
  <c r="E44" i="53"/>
  <c r="E47" i="53"/>
  <c r="E48" i="53"/>
  <c r="E50" i="53"/>
  <c r="E51" i="53"/>
  <c r="E52" i="53"/>
  <c r="C61" i="53"/>
  <c r="E59" i="53"/>
  <c r="E60" i="53"/>
  <c r="D61" i="53"/>
  <c r="E64" i="53"/>
  <c r="E66" i="53"/>
  <c r="E61" i="53" l="1"/>
  <c r="E34" i="53"/>
  <c r="E17" i="53"/>
  <c r="E10" i="53"/>
  <c r="E20" i="53"/>
  <c r="E25" i="53"/>
  <c r="E28" i="53"/>
  <c r="E13" i="53"/>
  <c r="E43" i="53"/>
  <c r="C30" i="53"/>
  <c r="E49" i="53"/>
  <c r="E58" i="53"/>
  <c r="E37" i="53"/>
  <c r="E27" i="53"/>
  <c r="D30" i="53"/>
  <c r="D9" i="53"/>
  <c r="D22" i="53" s="1"/>
  <c r="E40" i="53"/>
  <c r="D53" i="53"/>
  <c r="D54" i="53" s="1"/>
  <c r="E21" i="53"/>
  <c r="E18" i="53"/>
  <c r="C53" i="53"/>
  <c r="C45" i="53"/>
  <c r="C9" i="53"/>
  <c r="D31" i="53" l="1"/>
  <c r="D56" i="53" s="1"/>
  <c r="D63" i="53" s="1"/>
  <c r="D65" i="53" s="1"/>
  <c r="D67" i="53" s="1"/>
  <c r="E30" i="53"/>
  <c r="E53" i="53"/>
  <c r="C22" i="53"/>
  <c r="E9" i="53"/>
  <c r="E45" i="53"/>
  <c r="C54" i="53"/>
  <c r="E54" i="53" s="1"/>
  <c r="C31" i="53" l="1"/>
  <c r="E22" i="53"/>
  <c r="C56" i="53" l="1"/>
  <c r="E31" i="53"/>
  <c r="E56" i="53" l="1"/>
  <c r="C63" i="53"/>
  <c r="C65" i="53" l="1"/>
  <c r="E63" i="53"/>
  <c r="E65" i="53" l="1"/>
  <c r="C67" i="53"/>
  <c r="E67" i="53" s="1"/>
  <c r="E12" i="62" l="1"/>
  <c r="C31" i="62" l="1"/>
  <c r="C6" i="71"/>
  <c r="D31" i="62"/>
  <c r="E31" i="62" l="1"/>
  <c r="B2" i="37"/>
  <c r="B1" i="37"/>
  <c r="B2" i="36"/>
  <c r="B1" i="36"/>
  <c r="B2" i="74"/>
  <c r="B1" i="74"/>
  <c r="B2" i="64"/>
  <c r="B1" i="64"/>
  <c r="B2" i="35"/>
  <c r="B1" i="35"/>
  <c r="B2" i="69"/>
  <c r="B1" i="69"/>
  <c r="B2" i="77"/>
  <c r="B1" i="77"/>
  <c r="B2" i="28"/>
  <c r="B1" i="28"/>
  <c r="B2" i="73"/>
  <c r="B1" i="73"/>
  <c r="B2" i="72"/>
  <c r="B1" i="72"/>
  <c r="B2" i="71"/>
  <c r="B1" i="71"/>
  <c r="B2" i="75"/>
  <c r="B1" i="75"/>
  <c r="B2" i="53"/>
  <c r="B1" i="53"/>
  <c r="B2" i="62"/>
  <c r="B1" i="62"/>
  <c r="G21" i="74" l="1"/>
  <c r="G20" i="74"/>
  <c r="G19" i="74"/>
  <c r="G18" i="74"/>
  <c r="G13" i="74"/>
  <c r="G12" i="74"/>
  <c r="G11" i="74"/>
  <c r="G10" i="74"/>
  <c r="G9" i="74"/>
  <c r="E22" i="74"/>
  <c r="D22" i="74"/>
  <c r="C20" i="69"/>
  <c r="C22" i="69"/>
  <c r="E20" i="72"/>
  <c r="E18" i="72"/>
  <c r="E17" i="72"/>
  <c r="E16" i="72"/>
  <c r="D15" i="72"/>
  <c r="E19" i="72" l="1"/>
  <c r="G8" i="74"/>
  <c r="F22" i="74"/>
  <c r="C22" i="74"/>
  <c r="C14" i="62" l="1"/>
  <c r="D14" i="62"/>
  <c r="C40" i="62"/>
  <c r="C13" i="71"/>
  <c r="E8" i="37" l="1"/>
  <c r="K8" i="37" s="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H22" i="74" l="1"/>
  <c r="V7" i="64"/>
  <c r="H9" i="74"/>
  <c r="H10" i="74"/>
  <c r="H11" i="74"/>
  <c r="H12" i="74"/>
  <c r="H13" i="74"/>
  <c r="H14"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41" i="62" l="1"/>
  <c r="C20" i="62"/>
  <c r="D41" i="62" l="1"/>
  <c r="D20" i="62"/>
  <c r="E41" i="62" l="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E33" i="62"/>
  <c r="C37" i="69" s="1"/>
  <c r="E34" i="62"/>
  <c r="C38" i="69" s="1"/>
  <c r="E35" i="62"/>
  <c r="C39" i="69" s="1"/>
  <c r="E36" i="62"/>
  <c r="C40" i="69" s="1"/>
  <c r="E37" i="62"/>
  <c r="C41" i="69" s="1"/>
  <c r="E38" i="62"/>
  <c r="C42" i="69" s="1"/>
  <c r="E39" i="62"/>
  <c r="C43" i="69" s="1"/>
  <c r="E40" i="62"/>
  <c r="E23" i="62"/>
  <c r="E24" i="62"/>
  <c r="C27" i="69" s="1"/>
  <c r="E25" i="62"/>
  <c r="C28" i="69" s="1"/>
  <c r="E26" i="62"/>
  <c r="C29" i="69" s="1"/>
  <c r="E27" i="62"/>
  <c r="C30" i="69" s="1"/>
  <c r="E28" i="62"/>
  <c r="C31" i="69" s="1"/>
  <c r="E29" i="62"/>
  <c r="C32" i="69" s="1"/>
  <c r="E30" i="62"/>
  <c r="C34" i="69" s="1"/>
  <c r="E22" i="62"/>
  <c r="C25" i="69" s="1"/>
  <c r="E8" i="62"/>
  <c r="E9" i="62"/>
  <c r="E10" i="62"/>
  <c r="E11" i="62"/>
  <c r="E13" i="62"/>
  <c r="E15" i="62"/>
  <c r="C15" i="69" s="1"/>
  <c r="E16" i="62"/>
  <c r="C16" i="69" s="1"/>
  <c r="E17" i="62"/>
  <c r="C17" i="69" s="1"/>
  <c r="E18" i="62"/>
  <c r="C21" i="69" s="1"/>
  <c r="E19" i="62"/>
  <c r="C23" i="69" s="1"/>
  <c r="E20" i="62"/>
  <c r="E7" i="62"/>
  <c r="C8" i="69" l="1"/>
  <c r="C10" i="72"/>
  <c r="E10" i="72" s="1"/>
  <c r="C12" i="69"/>
  <c r="C14" i="72"/>
  <c r="E14" i="72" s="1"/>
  <c r="C6" i="69"/>
  <c r="C8" i="72"/>
  <c r="C11" i="69"/>
  <c r="C13" i="72"/>
  <c r="C10" i="69"/>
  <c r="C12" i="72"/>
  <c r="E12" i="72" s="1"/>
  <c r="C7" i="69"/>
  <c r="C9" i="72"/>
  <c r="E9" i="72" s="1"/>
  <c r="C26" i="69"/>
  <c r="C36" i="69" s="1"/>
  <c r="C9" i="69"/>
  <c r="C11" i="72"/>
  <c r="E11" i="72" s="1"/>
  <c r="C28" i="28"/>
  <c r="E14" i="62"/>
  <c r="C44" i="69"/>
  <c r="C14" i="69" l="1"/>
  <c r="C24" i="69" s="1"/>
  <c r="E8" i="72"/>
  <c r="C15" i="72"/>
  <c r="C21" i="72" s="1"/>
  <c r="E13" i="72"/>
  <c r="E15" i="72" s="1"/>
  <c r="E21" i="72" l="1"/>
  <c r="C5" i="73" s="1"/>
  <c r="C8" i="73" s="1"/>
  <c r="C13" i="73" s="1"/>
</calcChain>
</file>

<file path=xl/sharedStrings.xml><?xml version="1.0" encoding="utf-8"?>
<sst xmlns="http://schemas.openxmlformats.org/spreadsheetml/2006/main" count="1205" uniqueCount="913">
  <si>
    <t>a</t>
  </si>
  <si>
    <t>b</t>
  </si>
  <si>
    <t>c</t>
  </si>
  <si>
    <t>d</t>
  </si>
  <si>
    <t>e</t>
  </si>
  <si>
    <t>T</t>
  </si>
  <si>
    <t>T-1</t>
  </si>
  <si>
    <t>T-2</t>
  </si>
  <si>
    <t>T-3</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</si>
  <si>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</si>
  <si>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</si>
  <si>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</si>
  <si>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</si>
  <si>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</si>
  <si>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</si>
  <si>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</si>
  <si>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</si>
  <si>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</si>
  <si>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</si>
  <si>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</si>
  <si>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</si>
  <si>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</si>
  <si>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</si>
  <si>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</si>
  <si>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</si>
  <si>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</si>
  <si>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</si>
  <si>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</si>
  <si>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</si>
  <si>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</si>
  <si>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</si>
  <si>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</si>
  <si>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</si>
  <si>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</si>
  <si>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</si>
  <si>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</si>
  <si>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</si>
  <si>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</si>
  <si>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</si>
  <si>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</si>
  <si>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</si>
  <si>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</si>
  <si>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</si>
  <si>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</si>
  <si>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</si>
  <si>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</si>
  <si>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</si>
  <si>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</si>
  <si>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</si>
  <si>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</si>
  <si>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</si>
  <si>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</si>
  <si>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</si>
  <si>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</si>
  <si>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</si>
  <si>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</si>
  <si>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</si>
  <si>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</si>
  <si>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</si>
  <si>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</si>
  <si>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</si>
  <si>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</si>
  <si>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</si>
  <si>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</si>
  <si>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</si>
  <si>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</si>
  <si>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</si>
  <si>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</si>
  <si>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</si>
  <si>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</si>
  <si>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</si>
  <si>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</si>
  <si>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</si>
  <si>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</si>
  <si>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</si>
  <si>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</si>
  <si>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</si>
  <si>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</si>
  <si>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</si>
  <si>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</si>
  <si>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</si>
  <si>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</si>
  <si>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</si>
  <si>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</si>
  <si>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</si>
  <si>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</si>
  <si>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</si>
  <si>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</si>
  <si>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</si>
  <si>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</si>
  <si>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</si>
  <si>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</si>
  <si>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</si>
  <si>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</si>
  <si>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</si>
  <si>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</si>
  <si>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</si>
  <si>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</si>
  <si>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</si>
  <si>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</si>
  <si>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</si>
  <si>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</si>
  <si>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</si>
  <si>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</si>
  <si>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</si>
  <si>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</si>
  <si>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</si>
  <si>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</si>
  <si>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</si>
  <si>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</si>
  <si>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</si>
  <si>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</si>
  <si>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</si>
  <si>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</si>
  <si>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</si>
  <si>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</si>
  <si>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</si>
  <si>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</si>
  <si>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</si>
  <si>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</si>
  <si>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</si>
  <si>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</si>
  <si>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</si>
  <si>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</si>
  <si>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</si>
  <si>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</si>
  <si>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</si>
  <si>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</si>
  <si>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</si>
  <si>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</si>
  <si>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</si>
  <si>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</si>
  <si>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</si>
  <si>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</si>
  <si>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</si>
  <si>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</si>
  <si>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</si>
  <si>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</si>
  <si>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</si>
  <si>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</si>
  <si>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</si>
  <si>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</si>
  <si>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</si>
  <si>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</si>
  <si>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</si>
  <si>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</si>
  <si>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</si>
  <si>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</si>
  <si>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</si>
  <si>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</si>
  <si>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</si>
  <si>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</si>
  <si>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</si>
  <si>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</si>
  <si>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</si>
  <si>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</si>
  <si>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</si>
  <si>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</si>
  <si>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</si>
  <si>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</si>
  <si>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</si>
  <si>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</si>
  <si>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</si>
  <si>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</si>
  <si>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</si>
  <si>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</si>
  <si>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</si>
  <si>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</si>
  <si>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</si>
  <si>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</si>
  <si>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</si>
  <si>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</si>
  <si>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</si>
  <si>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</si>
  <si>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</si>
  <si>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</si>
  <si>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</si>
  <si>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</si>
  <si>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</si>
  <si>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</si>
  <si>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</si>
  <si>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</si>
  <si>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</si>
  <si>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</si>
  <si>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</si>
  <si>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</si>
  <si>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</si>
  <si>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</si>
  <si>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</si>
  <si>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</si>
  <si>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</si>
  <si>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</si>
  <si>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</si>
  <si>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</si>
  <si>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</si>
  <si>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</si>
  <si>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</si>
  <si>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</si>
  <si>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</si>
  <si>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</si>
  <si>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</si>
  <si>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</si>
  <si>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</si>
  <si>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</si>
  <si>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</si>
  <si>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</si>
  <si>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</si>
  <si>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</si>
  <si>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</si>
  <si>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</si>
  <si>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</si>
  <si>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</si>
  <si>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</si>
  <si>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</si>
  <si>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</si>
  <si>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</si>
  <si>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</si>
  <si>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</si>
  <si>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</si>
  <si>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</si>
  <si>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</si>
  <si>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</si>
  <si>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</si>
  <si>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</si>
  <si>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</si>
  <si>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</si>
  <si>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</si>
  <si>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</si>
  <si>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</si>
  <si>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</si>
  <si>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</si>
  <si>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</si>
  <si>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</si>
  <si>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</si>
  <si>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</si>
  <si>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</si>
  <si>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</si>
  <si>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</si>
  <si>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</si>
  <si>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</si>
  <si>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</si>
  <si>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</si>
  <si>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</si>
  <si>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</si>
  <si>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</si>
  <si>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</si>
  <si>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</si>
  <si>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</si>
  <si>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</si>
  <si>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</si>
  <si>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</si>
  <si>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</si>
  <si>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</si>
  <si>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</si>
  <si>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</si>
  <si>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</si>
  <si>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</si>
  <si>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</si>
  <si>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</si>
  <si>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</si>
  <si>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</si>
  <si>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</si>
  <si>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</si>
  <si>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</si>
  <si>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</si>
  <si>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</si>
  <si>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</si>
  <si>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</si>
  <si>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</si>
  <si>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</si>
  <si>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</si>
  <si>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</si>
  <si>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</si>
  <si>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</si>
  <si>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</si>
  <si>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</si>
  <si>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</si>
  <si>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</si>
  <si>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</si>
  <si>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</si>
  <si>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</si>
  <si>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</si>
  <si>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</si>
  <si>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</si>
  <si>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</si>
  <si>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</si>
  <si>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</si>
  <si>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</si>
  <si>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</si>
  <si>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</si>
  <si>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</si>
  <si>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</si>
  <si>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</si>
  <si>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</si>
  <si>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</si>
  <si>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</si>
  <si>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</si>
  <si>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</si>
  <si>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</si>
  <si>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</si>
  <si>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</si>
  <si>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</si>
  <si>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</si>
  <si>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</si>
  <si>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</si>
  <si>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</si>
  <si>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</si>
  <si>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</si>
  <si>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</si>
  <si>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</si>
  <si>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</si>
  <si>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</si>
  <si>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</si>
  <si>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</si>
  <si>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</si>
  <si>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</si>
  <si>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</si>
  <si>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</si>
  <si>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</si>
  <si>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</si>
  <si>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</si>
  <si>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</si>
  <si>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</si>
  <si>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</si>
  <si>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</si>
  <si>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</si>
  <si>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</si>
  <si>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</si>
  <si>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</si>
  <si>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</si>
  <si>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</si>
  <si>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</si>
  <si>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</si>
  <si>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</si>
  <si>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</si>
  <si>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</si>
  <si>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</si>
  <si>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</si>
  <si>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</si>
  <si>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</si>
  <si>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</si>
  <si>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</si>
  <si>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</si>
  <si>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</si>
  <si>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</si>
  <si>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</si>
  <si>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</si>
  <si>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</si>
  <si>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</si>
  <si>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</si>
  <si>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</si>
  <si>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</si>
  <si>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</si>
  <si>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</si>
  <si>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</si>
  <si>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</si>
  <si>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</si>
  <si>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</si>
  <si>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</si>
  <si>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</si>
  <si>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</si>
  <si>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</si>
  <si>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</si>
  <si>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</si>
  <si>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</si>
  <si>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</si>
  <si>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</si>
  <si>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</si>
  <si>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</si>
  <si>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</si>
  <si>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</si>
  <si>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</si>
  <si>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</si>
  <si>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</si>
  <si>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</si>
  <si>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</si>
  <si>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</si>
  <si>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</si>
  <si>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</si>
  <si>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</si>
  <si>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</si>
  <si>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</si>
  <si>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</si>
  <si>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</si>
  <si>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</si>
  <si>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</si>
  <si>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</si>
  <si>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</si>
  <si>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</si>
  <si>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</si>
  <si>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</si>
  <si>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</si>
  <si>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</si>
  <si>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</si>
  <si>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</si>
  <si>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</si>
  <si>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</si>
  <si>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</si>
  <si>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</si>
  <si>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</si>
  <si>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</si>
  <si>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</si>
  <si>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</si>
  <si>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</si>
  <si>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</si>
  <si>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</si>
  <si>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</si>
  <si>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</si>
  <si>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</si>
  <si>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</si>
  <si>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</si>
  <si>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</si>
  <si>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</si>
  <si>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</si>
  <si>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</si>
  <si>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</si>
  <si>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</si>
  <si>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</si>
  <si>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</si>
  <si>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</si>
  <si>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</si>
  <si>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</si>
  <si>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</si>
  <si>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</si>
  <si>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</si>
  <si>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</si>
  <si>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</si>
  <si>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</si>
  <si>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</si>
  <si>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</si>
  <si>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</si>
  <si>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</si>
  <si>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</si>
  <si>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</si>
  <si>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</si>
  <si>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</si>
  <si>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</si>
  <si>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</si>
  <si>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</si>
  <si>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</si>
  <si>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</si>
  <si>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</si>
  <si>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</si>
  <si>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</si>
  <si>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</si>
  <si>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</si>
  <si>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</si>
  <si>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</si>
  <si>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</si>
  <si>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</si>
  <si>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</si>
  <si>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</si>
  <si>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</si>
  <si>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</si>
  <si>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</si>
  <si>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</si>
  <si>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</si>
  <si>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</si>
  <si>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</si>
  <si>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</si>
  <si>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</si>
  <si>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</si>
  <si>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</si>
  <si>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</si>
  <si>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</si>
  <si>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</si>
  <si>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</si>
  <si>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</si>
  <si>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</si>
  <si>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</si>
  <si>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</si>
  <si>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</si>
  <si>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</si>
  <si>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</si>
  <si>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</si>
  <si>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</si>
  <si>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</si>
  <si>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</si>
  <si>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</si>
  <si>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</si>
  <si>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</si>
  <si>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</si>
  <si>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</si>
  <si>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</si>
  <si>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</si>
  <si>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</si>
  <si>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</si>
  <si>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</si>
  <si>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</si>
  <si>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</si>
  <si>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</si>
  <si>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</si>
  <si>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</si>
  <si>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</si>
  <si>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</si>
  <si>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</si>
  <si>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</si>
  <si>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</si>
  <si>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</si>
  <si>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</si>
  <si>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</si>
  <si>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</si>
  <si>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</si>
  <si>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</si>
  <si>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</si>
  <si>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</si>
  <si>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</si>
  <si>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</si>
  <si>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</si>
  <si>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</si>
  <si>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</si>
  <si>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</si>
  <si>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</si>
  <si>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</si>
  <si>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</si>
  <si>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</si>
  <si>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</si>
  <si>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</si>
  <si>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</si>
  <si>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</si>
  <si>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</si>
  <si>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</si>
  <si>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</si>
  <si>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</si>
  <si>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</si>
  <si>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</si>
  <si>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</si>
  <si>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</si>
  <si>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</si>
  <si>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</si>
  <si>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</si>
  <si>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</si>
  <si>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</si>
  <si>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</si>
  <si>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</si>
  <si>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</si>
  <si>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</si>
  <si>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</si>
  <si>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</si>
  <si>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</si>
  <si>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</si>
  <si>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</si>
  <si>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</si>
  <si>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</si>
  <si>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</si>
  <si>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</si>
  <si>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</si>
  <si>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</si>
  <si>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</si>
  <si>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</si>
  <si>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</si>
  <si>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</si>
  <si>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</si>
  <si>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</si>
  <si>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</si>
  <si>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</si>
  <si>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</si>
  <si>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</si>
  <si>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</si>
  <si>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</si>
  <si>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</si>
  <si>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</si>
  <si>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</si>
  <si>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</si>
  <si>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</si>
  <si>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</si>
  <si>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</si>
  <si>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</si>
  <si>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</si>
  <si>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</si>
  <si>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</si>
  <si>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</si>
  <si>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</si>
  <si>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</si>
  <si>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</si>
  <si>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</si>
  <si>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</si>
  <si>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</si>
  <si>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</si>
  <si>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</si>
  <si>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</si>
  <si>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</si>
  <si>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</si>
  <si>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</si>
  <si>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</si>
  <si>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</si>
  <si>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</si>
  <si>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</si>
  <si>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</si>
  <si>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</si>
  <si>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</si>
  <si>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</si>
  <si>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</si>
  <si>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</si>
  <si>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</si>
  <si>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</si>
  <si>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</si>
  <si>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</si>
  <si>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</si>
  <si>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</si>
  <si>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</si>
  <si>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</si>
  <si>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</si>
  <si>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</si>
  <si>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</si>
  <si>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</si>
  <si>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</si>
  <si>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</si>
  <si>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</si>
  <si>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</si>
  <si>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</si>
  <si>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</si>
  <si>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</si>
  <si>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</si>
  <si>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</si>
  <si>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</si>
  <si>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</si>
  <si>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</si>
  <si>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</si>
  <si>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</si>
  <si>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</si>
  <si>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</si>
  <si>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</si>
  <si>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</si>
  <si>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</si>
  <si>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</si>
  <si>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</si>
  <si>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</si>
  <si>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</si>
  <si>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</si>
  <si>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</si>
  <si>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</si>
  <si>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</si>
  <si>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</si>
  <si>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</si>
  <si>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</si>
  <si>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</si>
  <si>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</si>
  <si>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</si>
  <si>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</si>
  <si>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</si>
  <si>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</si>
  <si>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</si>
  <si>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</si>
  <si>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</si>
  <si>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</si>
  <si>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</si>
  <si>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</si>
  <si>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</si>
  <si>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</si>
  <si>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</si>
  <si>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</si>
  <si>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</si>
  <si>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</si>
  <si>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</si>
  <si>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</si>
  <si>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</si>
  <si>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</si>
  <si>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</si>
  <si>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</si>
  <si>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</si>
  <si>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</si>
  <si>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</si>
  <si>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</si>
  <si>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</si>
  <si>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</si>
  <si>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</si>
  <si>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</si>
  <si>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</si>
  <si>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</si>
  <si>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</si>
  <si>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</si>
  <si>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</si>
  <si>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</si>
  <si>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</si>
  <si>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</si>
  <si>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</si>
  <si>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</si>
  <si>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</si>
  <si>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</si>
  <si>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</si>
  <si>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</si>
  <si>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</si>
  <si>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</si>
  <si>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</si>
  <si>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</si>
  <si>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</si>
  <si>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</si>
  <si>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</si>
  <si>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</si>
  <si>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</si>
  <si>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</si>
  <si>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</si>
  <si>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</si>
  <si>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</si>
  <si>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</si>
  <si>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</si>
  <si>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</si>
  <si>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</si>
  <si>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</si>
  <si>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</si>
  <si>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</si>
  <si>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</si>
  <si>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</si>
  <si>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</si>
  <si>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</si>
  <si>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</si>
  <si>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</si>
  <si>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</si>
  <si>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</si>
  <si>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</si>
  <si>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</si>
  <si>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</si>
  <si>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</si>
  <si>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</si>
  <si>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</si>
  <si>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</si>
  <si>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</si>
  <si>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</si>
  <si>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</si>
  <si>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</si>
  <si>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</si>
  <si>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</si>
  <si>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</si>
  <si>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</si>
  <si>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</si>
  <si>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</si>
  <si>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</si>
  <si>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</si>
  <si>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</si>
  <si>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</si>
  <si>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</si>
  <si>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</si>
  <si>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</si>
  <si>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</si>
  <si>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</si>
  <si>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</si>
  <si>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</si>
  <si>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</si>
  <si>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</si>
  <si>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</si>
  <si>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</si>
  <si>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</si>
  <si>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</si>
  <si>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</si>
  <si>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</si>
  <si>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</si>
  <si>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</si>
  <si>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</si>
  <si>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</si>
  <si>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</si>
  <si>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</si>
  <si>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</si>
  <si>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</si>
  <si>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</si>
  <si>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</si>
  <si>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</si>
  <si>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</si>
  <si>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</si>
  <si>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</si>
  <si>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</si>
  <si>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</si>
  <si>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</si>
  <si>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</si>
  <si>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</si>
  <si>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</si>
  <si>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</si>
  <si>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</si>
  <si>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</si>
  <si>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</si>
  <si>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</si>
  <si>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</si>
  <si>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</si>
  <si>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</si>
  <si>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</si>
  <si>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</si>
  <si>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</si>
  <si>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</si>
  <si>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</si>
  <si>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</si>
  <si>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</si>
  <si>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</si>
  <si>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</si>
  <si>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</si>
  <si>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</si>
  <si>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</si>
  <si>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</si>
  <si>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</si>
  <si>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</si>
  <si>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</si>
  <si>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</si>
  <si>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</si>
  <si>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</si>
  <si>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</si>
  <si>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</si>
  <si>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</si>
  <si>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</si>
  <si>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</si>
  <si>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</si>
  <si>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</si>
  <si>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</si>
  <si>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</si>
  <si>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</si>
  <si>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</si>
  <si>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</si>
  <si>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</si>
  <si>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</si>
  <si>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</si>
  <si>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</si>
  <si>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</si>
  <si>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</si>
  <si>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</si>
  <si>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</si>
  <si>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</si>
  <si>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</si>
  <si>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</si>
  <si>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</si>
  <si>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</si>
  <si>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</si>
  <si>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</si>
  <si>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</si>
  <si>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</si>
  <si>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</si>
  <si>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</si>
  <si>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</si>
  <si>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</si>
  <si>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</si>
  <si>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</si>
  <si>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</si>
  <si>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</si>
  <si>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</si>
  <si>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</si>
  <si>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</si>
  <si>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</si>
  <si>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</si>
  <si>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</si>
  <si>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</si>
  <si>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</si>
  <si>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</si>
  <si>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</si>
  <si>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</si>
  <si>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</si>
  <si>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</si>
  <si>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</si>
  <si>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</si>
  <si>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</si>
  <si>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</si>
  <si>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</si>
  <si>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</si>
  <si>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</si>
  <si>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</si>
  <si>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</si>
  <si>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</si>
  <si>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</si>
  <si>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</si>
  <si>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</si>
  <si>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</si>
  <si>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</si>
  <si>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</si>
  <si>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</si>
  <si>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</si>
  <si>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</si>
  <si>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</si>
  <si>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</si>
  <si>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</si>
  <si>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</si>
  <si>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</si>
  <si>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</si>
  <si>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</si>
  <si>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</si>
  <si>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</si>
  <si>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</si>
  <si>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</si>
  <si>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</si>
  <si>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</si>
  <si>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</si>
  <si>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</si>
  <si>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</si>
  <si>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</si>
  <si>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</si>
  <si>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</si>
  <si>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N37</t>
  </si>
  <si>
    <t>ცხრილი 9 (Capital), N39</t>
  </si>
  <si>
    <t>ცხრილი 9 (Capital), N17</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</si>
  <si>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</si>
  <si>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</si>
  <si>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</si>
  <si>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</si>
  <si>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</si>
  <si>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</si>
  <si>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</si>
  <si>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ნილ ჯანინი</t>
  </si>
  <si>
    <t>დევიდ მორისონი</t>
  </si>
  <si>
    <t>თამაზ გიორგაძე</t>
  </si>
  <si>
    <t>კიმ ბრედლი</t>
  </si>
  <si>
    <t>ალასდაირ ბრიჩი</t>
  </si>
  <si>
    <t>ჰანნა ლოიკაინენი</t>
  </si>
  <si>
    <t>ჯონათან მუირი</t>
  </si>
  <si>
    <t>კახაბერ კიკნაველიძე</t>
  </si>
  <si>
    <t>ლევან ყულიჯანიშვილი</t>
  </si>
  <si>
    <t>მიხეილ გომართელი</t>
  </si>
  <si>
    <t>გიორგი ჭილაძე</t>
  </si>
  <si>
    <t>რამაზ კუკულაძე</t>
  </si>
  <si>
    <t>დავით წიკლაური</t>
  </si>
  <si>
    <t>სს ბიჯეო ჯგუფი</t>
  </si>
  <si>
    <t>Harding Loevner Management LP</t>
  </si>
  <si>
    <t>www.bog.ge</t>
  </si>
  <si>
    <t>ვასილ ხოდელი</t>
  </si>
  <si>
    <t>X</t>
  </si>
  <si>
    <t>ბობოხიძე ვახტანგ</t>
  </si>
  <si>
    <t>JSC Georgia Capital</t>
  </si>
  <si>
    <t>T-4</t>
  </si>
  <si>
    <t>ბანკის სამეთვალყურეო საბჭოს თავმჯდომარე (მოვალეობის შემსრულებელი)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</si>
</sst>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9"/>
      <color theme="1"/>
      <name val="Times New Roman"/>
      <family val="1"/>
    </font>
    <font>
      <sz val="9"/>
      <color rgb="FF333333"/>
      <name val="Times New Roman"/>
      <family val="1"/>
    </font>
    <font>
      <sz val="10"/>
      <color rgb="FF000000"/>
      <name val="Times New Roma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n">
        <color indexed="64"/>
      </left>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19" applyNumberFormat="0" applyFill="0" applyAlignment="0" applyProtection="0"/>
    <xf numFmtId="168" fontId="97" fillId="0" borderId="119" applyNumberFormat="0" applyFill="0" applyAlignment="0" applyProtection="0"/>
    <xf numFmtId="169" fontId="97" fillId="0" borderId="119" applyNumberFormat="0" applyFill="0" applyAlignment="0" applyProtection="0"/>
    <xf numFmtId="168" fontId="97" fillId="0" borderId="119" applyNumberFormat="0" applyFill="0" applyAlignment="0" applyProtection="0"/>
    <xf numFmtId="168" fontId="97" fillId="0" borderId="119" applyNumberFormat="0" applyFill="0" applyAlignment="0" applyProtection="0"/>
    <xf numFmtId="169" fontId="97" fillId="0" borderId="119" applyNumberFormat="0" applyFill="0" applyAlignment="0" applyProtection="0"/>
    <xf numFmtId="168" fontId="97" fillId="0" borderId="119" applyNumberFormat="0" applyFill="0" applyAlignment="0" applyProtection="0"/>
    <xf numFmtId="168" fontId="97" fillId="0" borderId="119" applyNumberFormat="0" applyFill="0" applyAlignment="0" applyProtection="0"/>
    <xf numFmtId="169" fontId="97" fillId="0" borderId="119" applyNumberFormat="0" applyFill="0" applyAlignment="0" applyProtection="0"/>
    <xf numFmtId="168" fontId="97" fillId="0" borderId="119" applyNumberFormat="0" applyFill="0" applyAlignment="0" applyProtection="0"/>
    <xf numFmtId="168" fontId="97" fillId="0" borderId="119" applyNumberFormat="0" applyFill="0" applyAlignment="0" applyProtection="0"/>
    <xf numFmtId="169" fontId="97" fillId="0" borderId="119" applyNumberFormat="0" applyFill="0" applyAlignment="0" applyProtection="0"/>
    <xf numFmtId="168" fontId="97"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169" fontId="97"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168" fontId="97"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168" fontId="97"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0" fontId="50" fillId="0" borderId="119"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6" fillId="64" borderId="118" applyNumberFormat="0" applyAlignment="0" applyProtection="0"/>
    <xf numFmtId="168" fontId="88" fillId="64" borderId="118" applyNumberFormat="0" applyAlignment="0" applyProtection="0"/>
    <xf numFmtId="169" fontId="88" fillId="64" borderId="118" applyNumberFormat="0" applyAlignment="0" applyProtection="0"/>
    <xf numFmtId="168" fontId="88" fillId="64" borderId="118" applyNumberFormat="0" applyAlignment="0" applyProtection="0"/>
    <xf numFmtId="168" fontId="88" fillId="64" borderId="118" applyNumberFormat="0" applyAlignment="0" applyProtection="0"/>
    <xf numFmtId="169" fontId="88" fillId="64" borderId="118" applyNumberFormat="0" applyAlignment="0" applyProtection="0"/>
    <xf numFmtId="168" fontId="88" fillId="64" borderId="118" applyNumberFormat="0" applyAlignment="0" applyProtection="0"/>
    <xf numFmtId="168" fontId="88" fillId="64" borderId="118" applyNumberFormat="0" applyAlignment="0" applyProtection="0"/>
    <xf numFmtId="169" fontId="88" fillId="64" borderId="118" applyNumberFormat="0" applyAlignment="0" applyProtection="0"/>
    <xf numFmtId="168" fontId="88" fillId="64" borderId="118" applyNumberFormat="0" applyAlignment="0" applyProtection="0"/>
    <xf numFmtId="168" fontId="88" fillId="64" borderId="118" applyNumberFormat="0" applyAlignment="0" applyProtection="0"/>
    <xf numFmtId="169" fontId="88" fillId="64" borderId="118" applyNumberFormat="0" applyAlignment="0" applyProtection="0"/>
    <xf numFmtId="168" fontId="88"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169" fontId="88"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168" fontId="88"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168" fontId="88"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0" fontId="86" fillId="64" borderId="118" applyNumberFormat="0" applyAlignment="0" applyProtection="0"/>
    <xf numFmtId="3" fontId="2" fillId="75" borderId="114" applyFont="0">
      <alignment horizontal="right" vertical="center"/>
      <protection locked="0"/>
    </xf>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2"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2" fillId="74" borderId="117" applyNumberFormat="0" applyFont="0" applyAlignment="0" applyProtection="0"/>
    <xf numFmtId="0" fontId="30"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2"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0" fontId="30" fillId="74" borderId="117" applyNumberFormat="0" applyFont="0" applyAlignment="0" applyProtection="0"/>
    <xf numFmtId="3" fontId="2" fillId="72" borderId="114" applyFont="0">
      <alignment horizontal="right" vertical="center"/>
      <protection locked="0"/>
    </xf>
    <xf numFmtId="0" fontId="69" fillId="43" borderId="116" applyNumberFormat="0" applyAlignment="0" applyProtection="0"/>
    <xf numFmtId="168" fontId="71" fillId="43" borderId="116" applyNumberFormat="0" applyAlignment="0" applyProtection="0"/>
    <xf numFmtId="169" fontId="71" fillId="43" borderId="116" applyNumberFormat="0" applyAlignment="0" applyProtection="0"/>
    <xf numFmtId="168" fontId="71" fillId="43" borderId="116" applyNumberFormat="0" applyAlignment="0" applyProtection="0"/>
    <xf numFmtId="168" fontId="71" fillId="43" borderId="116" applyNumberFormat="0" applyAlignment="0" applyProtection="0"/>
    <xf numFmtId="169" fontId="71" fillId="43" borderId="116" applyNumberFormat="0" applyAlignment="0" applyProtection="0"/>
    <xf numFmtId="168" fontId="71" fillId="43" borderId="116" applyNumberFormat="0" applyAlignment="0" applyProtection="0"/>
    <xf numFmtId="168" fontId="71" fillId="43" borderId="116" applyNumberFormat="0" applyAlignment="0" applyProtection="0"/>
    <xf numFmtId="169" fontId="71" fillId="43" borderId="116" applyNumberFormat="0" applyAlignment="0" applyProtection="0"/>
    <xf numFmtId="168" fontId="71" fillId="43" borderId="116" applyNumberFormat="0" applyAlignment="0" applyProtection="0"/>
    <xf numFmtId="168" fontId="71" fillId="43" borderId="116" applyNumberFormat="0" applyAlignment="0" applyProtection="0"/>
    <xf numFmtId="169" fontId="71" fillId="43" borderId="116" applyNumberFormat="0" applyAlignment="0" applyProtection="0"/>
    <xf numFmtId="168" fontId="71"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169" fontId="71"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168" fontId="71"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168" fontId="71"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69" fillId="43" borderId="116"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5" fillId="70" borderId="115" applyFont="0" applyBorder="0">
      <alignment horizontal="center" wrapText="1"/>
    </xf>
    <xf numFmtId="168" fontId="57" fillId="0" borderId="112">
      <alignment horizontal="left" vertical="center"/>
    </xf>
    <xf numFmtId="0" fontId="57" fillId="0" borderId="112">
      <alignment horizontal="left" vertical="center"/>
    </xf>
    <xf numFmtId="0" fontId="57" fillId="0" borderId="112">
      <alignment horizontal="left" vertical="center"/>
    </xf>
    <xf numFmtId="0" fontId="2" fillId="69" borderId="114" applyNumberFormat="0" applyFont="0" applyBorder="0" applyProtection="0">
      <alignment horizontal="center" vertical="center"/>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39" fillId="0" borderId="114" applyNumberFormat="0" applyAlignment="0">
      <alignment horizontal="right"/>
      <protection locked="0"/>
    </xf>
    <xf numFmtId="0" fontId="41" fillId="64" borderId="116" applyNumberFormat="0" applyAlignment="0" applyProtection="0"/>
    <xf numFmtId="168" fontId="43" fillId="64" borderId="116" applyNumberFormat="0" applyAlignment="0" applyProtection="0"/>
    <xf numFmtId="169" fontId="43" fillId="64" borderId="116" applyNumberFormat="0" applyAlignment="0" applyProtection="0"/>
    <xf numFmtId="168" fontId="43" fillId="64" borderId="116" applyNumberFormat="0" applyAlignment="0" applyProtection="0"/>
    <xf numFmtId="168" fontId="43" fillId="64" borderId="116" applyNumberFormat="0" applyAlignment="0" applyProtection="0"/>
    <xf numFmtId="169" fontId="43" fillId="64" borderId="116" applyNumberFormat="0" applyAlignment="0" applyProtection="0"/>
    <xf numFmtId="168" fontId="43" fillId="64" borderId="116" applyNumberFormat="0" applyAlignment="0" applyProtection="0"/>
    <xf numFmtId="168" fontId="43" fillId="64" borderId="116" applyNumberFormat="0" applyAlignment="0" applyProtection="0"/>
    <xf numFmtId="169" fontId="43" fillId="64" borderId="116" applyNumberFormat="0" applyAlignment="0" applyProtection="0"/>
    <xf numFmtId="168" fontId="43" fillId="64" borderId="116" applyNumberFormat="0" applyAlignment="0" applyProtection="0"/>
    <xf numFmtId="168" fontId="43" fillId="64" borderId="116" applyNumberFormat="0" applyAlignment="0" applyProtection="0"/>
    <xf numFmtId="169" fontId="43" fillId="64" borderId="116" applyNumberFormat="0" applyAlignment="0" applyProtection="0"/>
    <xf numFmtId="168" fontId="43"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169" fontId="43"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168" fontId="43"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168" fontId="43"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41" fillId="64" borderId="116" applyNumberFormat="0" applyAlignment="0" applyProtection="0"/>
    <xf numFmtId="0" fontId="1" fillId="0" borderId="0"/>
    <xf numFmtId="169" fontId="29" fillId="37" borderId="0"/>
  </cellStyleXfs>
  <cellXfs count="63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12" fillId="0" borderId="0"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8"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7" xfId="0" applyNumberFormat="1"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8"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5"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107" fillId="0" borderId="0" xfId="0" applyFont="1" applyBorder="1" applyAlignment="1">
      <alignment wrapTex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0" xfId="0" applyNumberFormat="1" applyFont="1" applyFill="1" applyBorder="1" applyAlignment="1">
      <alignment horizontal="right" vertical="center"/>
    </xf>
    <xf numFmtId="49" fontId="109" fillId="0" borderId="83" xfId="0" applyNumberFormat="1" applyFont="1" applyFill="1" applyBorder="1" applyAlignment="1">
      <alignment horizontal="right" vertical="center"/>
    </xf>
    <xf numFmtId="49" fontId="109" fillId="0" borderId="91"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4" xfId="0" applyNumberFormat="1" applyFont="1" applyFill="1" applyBorder="1" applyAlignment="1">
      <alignment horizontal="right" vertical="center"/>
    </xf>
    <xf numFmtId="0" fontId="109" fillId="0" borderId="91" xfId="0" applyNumberFormat="1" applyFont="1" applyFill="1" applyBorder="1" applyAlignment="1">
      <alignment vertical="center" wrapText="1"/>
    </xf>
    <xf numFmtId="0" fontId="109" fillId="0" borderId="91" xfId="0" applyFont="1" applyFill="1" applyBorder="1" applyAlignment="1">
      <alignment horizontal="left" vertical="center" wrapText="1"/>
    </xf>
    <xf numFmtId="0" fontId="109" fillId="0" borderId="91" xfId="12672" applyFont="1" applyFill="1" applyBorder="1" applyAlignment="1">
      <alignment horizontal="left" vertical="center" wrapText="1"/>
    </xf>
    <xf numFmtId="0" fontId="109" fillId="0" borderId="91" xfId="0" applyNumberFormat="1" applyFont="1" applyFill="1" applyBorder="1" applyAlignment="1">
      <alignment horizontal="left" vertical="center" wrapText="1"/>
    </xf>
    <xf numFmtId="0" fontId="109" fillId="0" borderId="91" xfId="0" applyNumberFormat="1" applyFont="1" applyFill="1" applyBorder="1" applyAlignment="1">
      <alignment horizontal="right" vertical="center" wrapText="1"/>
    </xf>
    <xf numFmtId="0" fontId="109" fillId="0" borderId="91" xfId="0" applyNumberFormat="1" applyFont="1" applyFill="1" applyBorder="1" applyAlignment="1">
      <alignment horizontal="right" vertical="center"/>
    </xf>
    <xf numFmtId="0" fontId="109" fillId="0" borderId="91" xfId="0" applyFont="1" applyFill="1" applyBorder="1" applyAlignment="1">
      <alignment vertical="center" wrapText="1"/>
    </xf>
    <xf numFmtId="0" fontId="109" fillId="0" borderId="94"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49" fontId="109" fillId="0" borderId="100" xfId="0" applyNumberFormat="1" applyFont="1" applyFill="1" applyBorder="1" applyAlignment="1">
      <alignment horizontal="right" vertical="center"/>
    </xf>
    <xf numFmtId="0" fontId="109" fillId="0" borderId="91"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98" xfId="0" applyFont="1" applyFill="1" applyBorder="1" applyAlignment="1">
      <alignment vertical="center" wrapText="1"/>
    </xf>
    <xf numFmtId="0" fontId="109" fillId="0" borderId="98" xfId="0" applyFont="1" applyFill="1" applyBorder="1" applyAlignment="1">
      <alignment horizontal="left" vertical="center" wrapText="1"/>
    </xf>
    <xf numFmtId="167" fontId="19" fillId="77" borderId="65" xfId="0" applyNumberFormat="1" applyFont="1" applyFill="1" applyBorder="1" applyAlignment="1">
      <alignment horizontal="center"/>
    </xf>
    <xf numFmtId="0" fontId="109" fillId="0" borderId="91" xfId="0" applyNumberFormat="1" applyFont="1" applyFill="1" applyBorder="1" applyAlignment="1">
      <alignment vertical="center"/>
    </xf>
    <xf numFmtId="0" fontId="109" fillId="0" borderId="91" xfId="0" applyNumberFormat="1" applyFont="1" applyFill="1" applyBorder="1" applyAlignment="1">
      <alignment horizontal="left" vertical="center" wrapText="1"/>
    </xf>
    <xf numFmtId="0" fontId="111" fillId="0" borderId="91"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1" xfId="0" applyNumberFormat="1" applyFont="1" applyFill="1" applyBorder="1" applyAlignment="1">
      <alignment horizontal="left" vertical="center" wrapText="1"/>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07"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109" xfId="0" applyFont="1" applyFill="1" applyBorder="1" applyAlignment="1">
      <alignment vertical="center"/>
    </xf>
    <xf numFmtId="0" fontId="4" fillId="0" borderId="111" xfId="0" applyFont="1" applyFill="1" applyBorder="1" applyAlignment="1">
      <alignment vertical="center"/>
    </xf>
    <xf numFmtId="0" fontId="4" fillId="0" borderId="19"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23"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12"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109" fillId="78" borderId="98" xfId="0" applyFont="1" applyFill="1" applyBorder="1" applyAlignment="1">
      <alignment horizontal="left" vertical="center"/>
    </xf>
    <xf numFmtId="0" fontId="109" fillId="78" borderId="91" xfId="0" applyFont="1" applyFill="1" applyBorder="1" applyAlignment="1">
      <alignment vertical="center" wrapText="1"/>
    </xf>
    <xf numFmtId="0" fontId="109" fillId="78" borderId="91" xfId="0" applyFont="1" applyFill="1" applyBorder="1" applyAlignment="1">
      <alignment horizontal="left" vertical="center" wrapText="1"/>
    </xf>
    <xf numFmtId="0" fontId="109" fillId="0" borderId="98" xfId="0" applyFont="1" applyFill="1" applyBorder="1" applyAlignment="1">
      <alignment horizontal="right" vertical="center"/>
    </xf>
    <xf numFmtId="0" fontId="6" fillId="3" borderId="131"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3" xfId="0" applyFont="1" applyBorder="1" applyAlignment="1">
      <alignment vertical="center" wrapText="1"/>
    </xf>
    <xf numFmtId="0" fontId="14" fillId="0" borderId="113"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4" fillId="0" borderId="130" xfId="0" applyFont="1" applyFill="1" applyBorder="1" applyAlignment="1">
      <alignment horizontal="left" vertical="center" wrapText="1"/>
    </xf>
    <xf numFmtId="0" fontId="113" fillId="0" borderId="132" xfId="0" applyFont="1" applyFill="1" applyBorder="1" applyAlignment="1">
      <alignment horizontal="right" vertical="center" wrapText="1"/>
    </xf>
    <xf numFmtId="0" fontId="113" fillId="0" borderId="114" xfId="0" applyFont="1" applyFill="1" applyBorder="1" applyAlignment="1">
      <alignment horizontal="left" vertical="center" wrapText="1"/>
    </xf>
    <xf numFmtId="0" fontId="113" fillId="0" borderId="130" xfId="0" applyFont="1" applyFill="1" applyBorder="1" applyAlignment="1">
      <alignment horizontal="left" vertical="center" wrapText="1"/>
    </xf>
    <xf numFmtId="9" fontId="6" fillId="36" borderId="114" xfId="20961" applyFont="1" applyFill="1" applyBorder="1" applyAlignment="1">
      <alignment horizontal="left" vertical="center" wrapText="1"/>
    </xf>
    <xf numFmtId="0" fontId="6" fillId="36" borderId="114" xfId="0" applyFont="1" applyFill="1" applyBorder="1" applyAlignment="1">
      <alignment horizontal="center" vertical="center" wrapText="1"/>
    </xf>
    <xf numFmtId="0" fontId="6" fillId="36" borderId="130" xfId="0" applyFont="1" applyFill="1" applyBorder="1" applyAlignment="1">
      <alignment horizontal="center" vertical="center" wrapText="1"/>
    </xf>
    <xf numFmtId="0" fontId="6" fillId="0" borderId="132" xfId="0" applyFont="1" applyFill="1" applyBorder="1" applyAlignment="1">
      <alignment horizontal="left" vertical="center" wrapText="1"/>
    </xf>
    <xf numFmtId="9" fontId="113" fillId="0" borderId="114" xfId="20961" applyFont="1" applyFill="1" applyBorder="1" applyAlignment="1">
      <alignment horizontal="left" vertical="center" wrapText="1"/>
    </xf>
    <xf numFmtId="0" fontId="6" fillId="0" borderId="13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9" fontId="115"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23" fillId="0" borderId="132" xfId="0" applyFont="1" applyBorder="1" applyAlignment="1">
      <alignment horizontal="center" vertical="center" wrapText="1"/>
    </xf>
    <xf numFmtId="0" fontId="23" fillId="0" borderId="114" xfId="0"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4" fillId="0" borderId="114"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4" fillId="0" borderId="114" xfId="0" applyNumberFormat="1" applyFont="1" applyFill="1" applyBorder="1" applyAlignment="1">
      <alignment vertical="center" wrapText="1"/>
    </xf>
    <xf numFmtId="0" fontId="23" fillId="0" borderId="114" xfId="0" applyFont="1" applyFill="1" applyBorder="1" applyAlignment="1">
      <alignment horizontal="left" vertical="center" wrapText="1" indent="2"/>
    </xf>
    <xf numFmtId="0" fontId="11" fillId="0" borderId="114" xfId="17" applyFill="1" applyBorder="1" applyAlignment="1" applyProtection="1"/>
    <xf numFmtId="49" fontId="113" fillId="0" borderId="132" xfId="0" applyNumberFormat="1" applyFont="1" applyFill="1" applyBorder="1" applyAlignment="1">
      <alignment horizontal="right" vertical="center" wrapText="1"/>
    </xf>
    <xf numFmtId="0" fontId="7" fillId="3" borderId="114" xfId="20960" applyFont="1" applyFill="1" applyBorder="1" applyAlignment="1" applyProtection="1"/>
    <xf numFmtId="0" fontId="106"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3"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193" fontId="7" fillId="0" borderId="114" xfId="0" applyNumberFormat="1" applyFont="1" applyFill="1" applyBorder="1" applyAlignment="1" applyProtection="1">
      <alignment vertical="center" wrapText="1"/>
      <protection locked="0"/>
    </xf>
    <xf numFmtId="193" fontId="9" fillId="0" borderId="114" xfId="7" applyNumberFormat="1" applyFont="1" applyFill="1" applyBorder="1" applyAlignment="1" applyProtection="1">
      <alignment horizontal="right"/>
    </xf>
    <xf numFmtId="193" fontId="21" fillId="0" borderId="114" xfId="0" applyNumberFormat="1" applyFont="1" applyFill="1" applyBorder="1" applyAlignment="1" applyProtection="1">
      <alignment horizontal="right"/>
      <protection locked="0"/>
    </xf>
    <xf numFmtId="193" fontId="21" fillId="0" borderId="114" xfId="0" applyNumberFormat="1" applyFont="1" applyFill="1" applyBorder="1" applyAlignment="1" applyProtection="1">
      <alignment horizontal="right" vertical="center"/>
      <protection locked="0"/>
    </xf>
    <xf numFmtId="193" fontId="9" fillId="0" borderId="114" xfId="0" applyNumberFormat="1" applyFont="1" applyFill="1" applyBorder="1" applyAlignment="1" applyProtection="1">
      <alignment horizontal="right"/>
    </xf>
    <xf numFmtId="193" fontId="4" fillId="0" borderId="114" xfId="0" applyNumberFormat="1" applyFont="1" applyBorder="1" applyAlignment="1">
      <alignment horizontal="center" vertical="center"/>
    </xf>
    <xf numFmtId="3" fontId="0" fillId="0" borderId="130" xfId="0" applyNumberFormat="1" applyBorder="1" applyAlignment="1"/>
    <xf numFmtId="3" fontId="0" fillId="0" borderId="130" xfId="0" applyNumberFormat="1" applyBorder="1" applyAlignment="1">
      <alignment wrapText="1"/>
    </xf>
    <xf numFmtId="193" fontId="7" fillId="3" borderId="130" xfId="2" applyNumberFormat="1" applyFont="1" applyFill="1" applyBorder="1" applyAlignment="1" applyProtection="1">
      <alignment vertical="top"/>
      <protection locked="0"/>
    </xf>
    <xf numFmtId="193" fontId="7" fillId="3" borderId="130" xfId="2" applyNumberFormat="1" applyFont="1" applyFill="1" applyBorder="1" applyAlignment="1" applyProtection="1">
      <alignment vertical="top" wrapText="1"/>
      <protection locked="0"/>
    </xf>
    <xf numFmtId="193" fontId="26" fillId="0" borderId="135" xfId="0" applyNumberFormat="1" applyFont="1" applyBorder="1" applyAlignment="1">
      <alignment vertical="center"/>
    </xf>
    <xf numFmtId="193" fontId="4" fillId="0" borderId="114" xfId="0" applyNumberFormat="1" applyFont="1" applyBorder="1" applyAlignment="1"/>
    <xf numFmtId="193" fontId="4" fillId="0" borderId="115" xfId="0" applyNumberFormat="1" applyFont="1" applyBorder="1" applyAlignment="1"/>
    <xf numFmtId="193" fontId="4" fillId="0" borderId="114" xfId="0" applyNumberFormat="1" applyFont="1" applyBorder="1" applyAlignment="1">
      <alignment wrapText="1"/>
    </xf>
    <xf numFmtId="193" fontId="4" fillId="0" borderId="114" xfId="0" applyNumberFormat="1" applyFont="1" applyFill="1" applyBorder="1"/>
    <xf numFmtId="193" fontId="9" fillId="3" borderId="114" xfId="5" applyNumberFormat="1" applyFont="1" applyFill="1" applyBorder="1" applyProtection="1">
      <protection locked="0"/>
    </xf>
    <xf numFmtId="3" fontId="0" fillId="0" borderId="0" xfId="0" applyNumberFormat="1"/>
    <xf numFmtId="0" fontId="7" fillId="0" borderId="0" xfId="0" applyFont="1" applyAlignment="1">
      <alignment horizontal="left"/>
    </xf>
    <xf numFmtId="179" fontId="7" fillId="0" borderId="0" xfId="0" applyNumberFormat="1" applyFont="1" applyAlignment="1">
      <alignment horizontal="left"/>
    </xf>
    <xf numFmtId="0" fontId="4" fillId="0" borderId="0" xfId="0" applyFont="1" applyAlignment="1">
      <alignment horizontal="left"/>
    </xf>
    <xf numFmtId="179" fontId="4" fillId="0" borderId="0" xfId="0" applyNumberFormat="1" applyFont="1" applyAlignment="1">
      <alignment horizontal="left"/>
    </xf>
    <xf numFmtId="10" fontId="40" fillId="0" borderId="114" xfId="20961" applyNumberFormat="1" applyFont="1" applyBorder="1" applyAlignment="1" applyProtection="1">
      <alignment vertical="center" wrapText="1"/>
      <protection locked="0"/>
    </xf>
    <xf numFmtId="10" fontId="116" fillId="0" borderId="3" xfId="20961" applyNumberFormat="1" applyFont="1" applyBorder="1" applyAlignment="1" applyProtection="1">
      <alignment vertical="center" wrapText="1"/>
      <protection locked="0"/>
    </xf>
    <xf numFmtId="10" fontId="116" fillId="0" borderId="23" xfId="20961" applyNumberFormat="1" applyFont="1" applyBorder="1" applyAlignment="1" applyProtection="1">
      <alignment vertical="center" wrapText="1"/>
      <protection locked="0"/>
    </xf>
    <xf numFmtId="169" fontId="40" fillId="37" borderId="0" xfId="20" applyFont="1" applyBorder="1"/>
    <xf numFmtId="10" fontId="40" fillId="37" borderId="0" xfId="20961" applyNumberFormat="1" applyFont="1" applyFill="1" applyBorder="1"/>
    <xf numFmtId="10" fontId="40" fillId="37" borderId="107" xfId="20961" applyNumberFormat="1" applyFont="1" applyFill="1" applyBorder="1"/>
    <xf numFmtId="10" fontId="117" fillId="2" borderId="3" xfId="20961" applyNumberFormat="1" applyFont="1" applyFill="1" applyBorder="1" applyAlignment="1" applyProtection="1">
      <alignment vertical="center"/>
      <protection locked="0"/>
    </xf>
    <xf numFmtId="10" fontId="117" fillId="2" borderId="23" xfId="20961" applyNumberFormat="1" applyFont="1" applyFill="1" applyBorder="1" applyAlignment="1" applyProtection="1">
      <alignment vertical="center"/>
      <protection locked="0"/>
    </xf>
    <xf numFmtId="10" fontId="40" fillId="2" borderId="3" xfId="20961" applyNumberFormat="1" applyFont="1" applyFill="1" applyBorder="1" applyAlignment="1" applyProtection="1">
      <alignment vertical="center"/>
      <protection locked="0"/>
    </xf>
    <xf numFmtId="10" fontId="40" fillId="2" borderId="23" xfId="20961" applyNumberFormat="1" applyFont="1" applyFill="1" applyBorder="1" applyAlignment="1" applyProtection="1">
      <alignment vertical="center"/>
      <protection locked="0"/>
    </xf>
    <xf numFmtId="0" fontId="6" fillId="0" borderId="0" xfId="0" applyNumberFormat="1" applyFont="1"/>
    <xf numFmtId="193" fontId="9" fillId="0" borderId="136" xfId="0" applyNumberFormat="1" applyFont="1" applyFill="1" applyBorder="1" applyAlignment="1" applyProtection="1">
      <alignment horizontal="right"/>
    </xf>
    <xf numFmtId="0" fontId="9" fillId="0" borderId="136" xfId="11" applyFont="1" applyFill="1" applyBorder="1" applyProtection="1">
      <protection locked="0"/>
    </xf>
    <xf numFmtId="3" fontId="4" fillId="0" borderId="0" xfId="0" applyNumberFormat="1" applyFont="1"/>
    <xf numFmtId="3" fontId="4" fillId="3" borderId="112" xfId="0" applyNumberFormat="1" applyFont="1" applyFill="1" applyBorder="1" applyAlignment="1">
      <alignment vertical="center"/>
    </xf>
    <xf numFmtId="3" fontId="4" fillId="0" borderId="57"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110" xfId="0" applyNumberFormat="1" applyFont="1" applyFill="1" applyBorder="1" applyAlignment="1">
      <alignment vertical="center"/>
    </xf>
    <xf numFmtId="3" fontId="4" fillId="0" borderId="70" xfId="0" applyNumberFormat="1" applyFont="1" applyFill="1" applyBorder="1" applyAlignment="1">
      <alignment vertical="center"/>
    </xf>
    <xf numFmtId="3" fontId="4" fillId="0" borderId="27"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122" xfId="0" applyNumberFormat="1" applyFont="1" applyFill="1" applyBorder="1" applyAlignment="1">
      <alignment vertical="center"/>
    </xf>
    <xf numFmtId="10" fontId="4" fillId="0" borderId="0" xfId="0" applyNumberFormat="1" applyFont="1"/>
    <xf numFmtId="43" fontId="4" fillId="0" borderId="0" xfId="0" applyNumberFormat="1" applyFont="1"/>
    <xf numFmtId="3" fontId="4" fillId="0" borderId="136" xfId="0" applyNumberFormat="1" applyFont="1" applyFill="1" applyBorder="1" applyAlignment="1">
      <alignment horizontal="center" vertical="center" wrapText="1"/>
    </xf>
    <xf numFmtId="0" fontId="4" fillId="0" borderId="136" xfId="0" applyFont="1" applyFill="1" applyBorder="1" applyAlignment="1">
      <alignment vertical="center"/>
    </xf>
    <xf numFmtId="0" fontId="6" fillId="0" borderId="136" xfId="0" applyFont="1" applyFill="1" applyBorder="1" applyAlignment="1">
      <alignment vertical="center"/>
    </xf>
    <xf numFmtId="10" fontId="9" fillId="2" borderId="26" xfId="20961" applyNumberFormat="1" applyFont="1" applyFill="1" applyBorder="1" applyAlignment="1" applyProtection="1">
      <alignment vertical="center"/>
      <protection locked="0"/>
    </xf>
    <xf numFmtId="3" fontId="4" fillId="0" borderId="21" xfId="0" applyNumberFormat="1" applyFont="1" applyBorder="1" applyAlignment="1">
      <alignment horizontal="center" vertical="center"/>
    </xf>
    <xf numFmtId="3" fontId="4" fillId="0" borderId="23" xfId="0" applyNumberFormat="1" applyFont="1" applyBorder="1" applyAlignment="1"/>
    <xf numFmtId="3" fontId="4" fillId="36" borderId="26" xfId="0" applyNumberFormat="1" applyFont="1" applyFill="1" applyBorder="1"/>
    <xf numFmtId="10" fontId="18" fillId="2" borderId="26" xfId="20961" applyNumberFormat="1" applyFont="1" applyFill="1" applyBorder="1" applyAlignment="1" applyProtection="1">
      <alignment vertical="center"/>
      <protection locked="0"/>
    </xf>
    <xf numFmtId="38" fontId="0" fillId="0" borderId="0" xfId="0" applyNumberFormat="1"/>
    <xf numFmtId="3" fontId="4" fillId="3" borderId="137" xfId="0" applyNumberFormat="1" applyFont="1" applyFill="1" applyBorder="1" applyAlignment="1">
      <alignment vertical="center"/>
    </xf>
    <xf numFmtId="3" fontId="29" fillId="37" borderId="0" xfId="20" applyNumberFormat="1" applyBorder="1"/>
    <xf numFmtId="3" fontId="4" fillId="0" borderId="136" xfId="0" applyNumberFormat="1" applyFont="1" applyFill="1" applyBorder="1" applyAlignment="1">
      <alignment vertical="center"/>
    </xf>
    <xf numFmtId="3" fontId="4" fillId="0" borderId="138"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6" xfId="0" applyNumberFormat="1" applyFont="1" applyFill="1" applyBorder="1" applyAlignment="1">
      <alignment vertical="center"/>
    </xf>
    <xf numFmtId="3" fontId="118" fillId="0" borderId="136" xfId="0" applyNumberFormat="1" applyFont="1" applyBorder="1" applyAlignment="1">
      <alignment vertical="center" wrapText="1"/>
    </xf>
    <xf numFmtId="3" fontId="118" fillId="0" borderId="7" xfId="0" applyNumberFormat="1" applyFont="1" applyBorder="1" applyAlignment="1">
      <alignment vertical="center" wrapText="1"/>
    </xf>
    <xf numFmtId="0" fontId="9" fillId="0" borderId="136" xfId="0" applyFont="1" applyBorder="1"/>
    <xf numFmtId="0" fontId="9" fillId="0" borderId="136" xfId="0" applyFont="1" applyBorder="1" applyAlignment="1">
      <alignment vertical="center"/>
    </xf>
    <xf numFmtId="0" fontId="9" fillId="0" borderId="136" xfId="0" applyFont="1" applyFill="1" applyBorder="1" applyAlignment="1">
      <alignment wrapText="1"/>
    </xf>
    <xf numFmtId="0" fontId="9" fillId="0" borderId="136" xfId="11" applyFont="1" applyBorder="1" applyAlignment="1">
      <alignment wrapText="1"/>
    </xf>
    <xf numFmtId="0" fontId="9" fillId="0" borderId="136" xfId="0" applyFont="1" applyBorder="1" applyAlignment="1">
      <alignment wrapText="1"/>
    </xf>
    <xf numFmtId="0" fontId="9" fillId="0" borderId="136" xfId="0" applyFont="1" applyBorder="1" applyAlignment="1"/>
    <xf numFmtId="10" fontId="9" fillId="0" borderId="136" xfId="20626" applyNumberFormat="1" applyFont="1" applyBorder="1" applyAlignment="1"/>
    <xf numFmtId="0" fontId="21" fillId="0" borderId="136" xfId="0" applyFont="1" applyFill="1" applyBorder="1" applyProtection="1">
      <protection locked="0"/>
    </xf>
    <xf numFmtId="0" fontId="13" fillId="0" borderId="136" xfId="0" applyFont="1" applyBorder="1" applyAlignment="1">
      <alignment wrapText="1"/>
    </xf>
    <xf numFmtId="0" fontId="4" fillId="0" borderId="136" xfId="0" applyFont="1" applyBorder="1" applyAlignment="1"/>
    <xf numFmtId="0" fontId="9" fillId="0" borderId="132" xfId="0" applyFont="1" applyBorder="1" applyAlignment="1">
      <alignment horizontal="right" vertical="center" wrapText="1"/>
    </xf>
    <xf numFmtId="0" fontId="9" fillId="2" borderId="132" xfId="0" applyFont="1" applyFill="1" applyBorder="1" applyAlignment="1">
      <alignment horizontal="right" vertical="center"/>
    </xf>
    <xf numFmtId="3" fontId="24" fillId="36" borderId="136"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0" fontId="23" fillId="0" borderId="132" xfId="0" applyFont="1" applyFill="1" applyBorder="1" applyAlignment="1">
      <alignment horizontal="center" vertical="center" wrapText="1"/>
    </xf>
    <xf numFmtId="0" fontId="4" fillId="0" borderId="139" xfId="0" applyFont="1" applyBorder="1"/>
    <xf numFmtId="0" fontId="9" fillId="0" borderId="0" xfId="0" applyFont="1" applyBorder="1"/>
    <xf numFmtId="0" fontId="13" fillId="0" borderId="0" xfId="0" applyFont="1" applyBorder="1" applyAlignment="1">
      <alignment wrapText="1"/>
    </xf>
    <xf numFmtId="0" fontId="4" fillId="0" borderId="136" xfId="0" applyFont="1" applyBorder="1"/>
    <xf numFmtId="0" fontId="4" fillId="0" borderId="136" xfId="0" applyFont="1" applyBorder="1" applyAlignment="1">
      <alignment horizontal="left"/>
    </xf>
    <xf numFmtId="179" fontId="4" fillId="0" borderId="136" xfId="0" applyNumberFormat="1" applyFont="1" applyBorder="1" applyAlignment="1">
      <alignment horizontal="left"/>
    </xf>
    <xf numFmtId="0" fontId="9" fillId="0" borderId="136" xfId="0" applyFont="1" applyBorder="1" applyAlignment="1">
      <alignment horizontal="left" wrapText="1"/>
    </xf>
    <xf numFmtId="0" fontId="10" fillId="0" borderId="136" xfId="0" applyFont="1" applyFill="1" applyBorder="1" applyAlignment="1">
      <alignment horizontal="center" wrapText="1"/>
    </xf>
    <xf numFmtId="0" fontId="9" fillId="0" borderId="136" xfId="0" applyFont="1" applyBorder="1" applyAlignment="1">
      <alignment horizontal="right" wrapText="1"/>
    </xf>
    <xf numFmtId="0" fontId="4" fillId="0" borderId="139" xfId="0" applyFont="1" applyBorder="1" applyAlignment="1"/>
    <xf numFmtId="3" fontId="4" fillId="3" borderId="0" xfId="0" applyNumberFormat="1" applyFont="1" applyFill="1" applyBorder="1" applyAlignment="1">
      <alignment vertical="center"/>
    </xf>
    <xf numFmtId="3" fontId="4" fillId="0" borderId="23" xfId="0" applyNumberFormat="1" applyFont="1" applyFill="1" applyBorder="1" applyAlignment="1">
      <alignment horizontal="center" vertical="center" wrapText="1"/>
    </xf>
    <xf numFmtId="3" fontId="29" fillId="37" borderId="59" xfId="20" applyNumberFormat="1" applyBorder="1"/>
    <xf numFmtId="3" fontId="29" fillId="37" borderId="28" xfId="20" applyNumberFormat="1" applyBorder="1"/>
    <xf numFmtId="3" fontId="29" fillId="37" borderId="72" xfId="20" applyNumberFormat="1" applyBorder="1"/>
    <xf numFmtId="3" fontId="29" fillId="37" borderId="133" xfId="20" applyNumberFormat="1" applyBorder="1"/>
    <xf numFmtId="3" fontId="29" fillId="37" borderId="34" xfId="20" applyNumberFormat="1" applyBorder="1"/>
    <xf numFmtId="194" fontId="4" fillId="0" borderId="108" xfId="20961" applyNumberFormat="1" applyFont="1" applyFill="1" applyBorder="1" applyAlignment="1">
      <alignment vertical="center"/>
    </xf>
    <xf numFmtId="194" fontId="4" fillId="0" borderId="124" xfId="20961" applyNumberFormat="1" applyFont="1" applyFill="1" applyBorder="1" applyAlignment="1">
      <alignment vertical="center"/>
    </xf>
    <xf numFmtId="193" fontId="4" fillId="0" borderId="115" xfId="0" applyNumberFormat="1" applyFont="1" applyFill="1" applyBorder="1"/>
    <xf numFmtId="0" fontId="106" fillId="0" borderId="0" xfId="20960" applyFont="1" applyFill="1" applyBorder="1" applyAlignment="1" applyProtection="1">
      <alignment horizontal="center" vertical="center"/>
    </xf>
    <xf numFmtId="0" fontId="26" fillId="0" borderId="0" xfId="0" applyFont="1" applyBorder="1"/>
    <xf numFmtId="0" fontId="7" fillId="3" borderId="0" xfId="20960" applyFont="1" applyFill="1" applyBorder="1" applyAlignment="1" applyProtection="1">
      <alignment horizontal="right" indent="1"/>
    </xf>
    <xf numFmtId="0" fontId="9" fillId="3" borderId="0" xfId="20960" applyFont="1" applyFill="1" applyBorder="1" applyAlignment="1" applyProtection="1">
      <alignment horizontal="left" wrapText="1" indent="1"/>
    </xf>
    <xf numFmtId="0" fontId="105" fillId="0" borderId="0" xfId="0" applyFont="1" applyBorder="1"/>
    <xf numFmtId="0" fontId="9" fillId="0" borderId="0" xfId="20960" applyFont="1" applyFill="1" applyBorder="1" applyAlignment="1" applyProtection="1">
      <alignment horizontal="left" wrapText="1" indent="1"/>
    </xf>
    <xf numFmtId="0" fontId="107" fillId="0" borderId="140" xfId="0" applyFont="1" applyBorder="1" applyAlignment="1">
      <alignment horizontal="left" vertical="center" wrapText="1"/>
    </xf>
    <xf numFmtId="0" fontId="107" fillId="0" borderId="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136" xfId="0" applyFont="1" applyBorder="1" applyAlignment="1">
      <alignment horizontal="center" wrapText="1"/>
    </xf>
    <xf numFmtId="0" fontId="9" fillId="0" borderId="136" xfId="0" applyFont="1" applyBorder="1" applyAlignment="1">
      <alignment horizontal="center"/>
    </xf>
    <xf numFmtId="0" fontId="13" fillId="0" borderId="136" xfId="0" applyFont="1" applyBorder="1" applyAlignment="1">
      <alignment wrapText="1"/>
    </xf>
    <xf numFmtId="0" fontId="4" fillId="0" borderId="136" xfId="0" applyFont="1" applyBorder="1" applyAlignment="1"/>
    <xf numFmtId="0" fontId="10" fillId="0" borderId="136" xfId="0" applyFont="1" applyBorder="1" applyAlignment="1">
      <alignment horizontal="center" vertical="center" wrapText="1"/>
    </xf>
    <xf numFmtId="0" fontId="9" fillId="0" borderId="136" xfId="0" applyFont="1" applyFill="1" applyBorder="1" applyAlignment="1">
      <alignment wrapText="1"/>
    </xf>
    <xf numFmtId="0" fontId="9" fillId="0" borderId="136" xfId="0" applyFont="1" applyBorder="1" applyAlignment="1">
      <alignment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3" xfId="0" applyFont="1" applyFill="1" applyBorder="1" applyAlignment="1">
      <alignment horizontal="center" vertical="center" wrapText="1"/>
    </xf>
    <xf numFmtId="3" fontId="104" fillId="3" borderId="71" xfId="13" applyNumberFormat="1" applyFont="1" applyFill="1" applyBorder="1" applyAlignment="1" applyProtection="1">
      <alignment horizontal="center" vertical="center" wrapText="1"/>
      <protection locked="0"/>
    </xf>
    <xf numFmtId="3" fontId="104" fillId="3" borderId="70"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5" xfId="1" applyNumberFormat="1" applyFont="1" applyFill="1" applyBorder="1" applyAlignment="1" applyProtection="1">
      <alignment horizontal="center" vertical="center" wrapText="1"/>
      <protection locked="0"/>
    </xf>
    <xf numFmtId="164" fontId="15" fillId="0" borderId="10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6" xfId="0" applyNumberFormat="1" applyFont="1" applyFill="1" applyBorder="1" applyAlignment="1">
      <alignment horizontal="center" vertical="center" wrapText="1"/>
    </xf>
    <xf numFmtId="3" fontId="4" fillId="0" borderId="59" xfId="0" applyNumberFormat="1" applyFont="1" applyFill="1" applyBorder="1" applyAlignment="1">
      <alignment horizontal="center" vertical="center" wrapText="1"/>
    </xf>
    <xf numFmtId="3" fontId="4" fillId="0" borderId="120" xfId="0" applyNumberFormat="1" applyFont="1" applyFill="1" applyBorder="1" applyAlignment="1">
      <alignment horizontal="center" vertical="center" wrapText="1"/>
    </xf>
    <xf numFmtId="0" fontId="14" fillId="0" borderId="134" xfId="0" applyFont="1" applyFill="1" applyBorder="1" applyAlignment="1">
      <alignment horizontal="left" vertical="center"/>
    </xf>
    <xf numFmtId="0" fontId="14" fillId="0" borderId="31" xfId="0" applyFont="1" applyFill="1" applyBorder="1" applyAlignment="1">
      <alignment horizontal="left" vertical="center"/>
    </xf>
    <xf numFmtId="0" fontId="108" fillId="0" borderId="97" xfId="0" applyFont="1" applyFill="1" applyBorder="1" applyAlignment="1">
      <alignment horizontal="center" vertical="center"/>
    </xf>
    <xf numFmtId="0" fontId="108" fillId="0" borderId="74" xfId="0" applyFont="1" applyFill="1" applyBorder="1" applyAlignment="1">
      <alignment horizontal="center" vertical="center"/>
    </xf>
    <xf numFmtId="0" fontId="108" fillId="0" borderId="75" xfId="0" applyFont="1" applyFill="1" applyBorder="1" applyAlignment="1">
      <alignment horizontal="center" vertical="center"/>
    </xf>
    <xf numFmtId="0" fontId="108" fillId="0" borderId="76"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77" xfId="0" applyFont="1" applyFill="1" applyBorder="1" applyAlignment="1">
      <alignment horizontal="center" vertical="center" wrapText="1"/>
    </xf>
    <xf numFmtId="0" fontId="108" fillId="76" borderId="78" xfId="0" applyFont="1" applyFill="1" applyBorder="1" applyAlignment="1">
      <alignment horizontal="center" vertical="center" wrapText="1"/>
    </xf>
    <xf numFmtId="0" fontId="108" fillId="76" borderId="79" xfId="0" applyFont="1" applyFill="1" applyBorder="1" applyAlignment="1">
      <alignment horizontal="center" vertical="center" wrapText="1"/>
    </xf>
    <xf numFmtId="0" fontId="109" fillId="0" borderId="57"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4" xfId="0" applyFont="1" applyFill="1" applyBorder="1" applyAlignment="1">
      <alignment horizontal="left" vertical="center" wrapText="1"/>
    </xf>
    <xf numFmtId="0" fontId="109" fillId="0" borderId="85" xfId="0" applyFont="1" applyFill="1" applyBorder="1" applyAlignment="1">
      <alignment horizontal="left" vertical="center" wrapText="1"/>
    </xf>
    <xf numFmtId="0" fontId="109" fillId="0" borderId="57"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1" xfId="0" applyFont="1" applyFill="1" applyBorder="1" applyAlignment="1">
      <alignment horizontal="left" vertical="center" wrapText="1"/>
    </xf>
    <xf numFmtId="0" fontId="109" fillId="3" borderId="82" xfId="0" applyFont="1" applyFill="1" applyBorder="1" applyAlignment="1">
      <alignment horizontal="left" vertical="center" wrapText="1"/>
    </xf>
    <xf numFmtId="0" fontId="109" fillId="0" borderId="81" xfId="0" applyFont="1" applyFill="1" applyBorder="1" applyAlignment="1">
      <alignment vertical="center" wrapText="1"/>
    </xf>
    <xf numFmtId="0" fontId="109" fillId="0" borderId="82" xfId="0" applyFont="1" applyFill="1" applyBorder="1" applyAlignment="1">
      <alignment vertical="center" wrapText="1"/>
    </xf>
    <xf numFmtId="0" fontId="109" fillId="0" borderId="81" xfId="0" applyFont="1" applyFill="1" applyBorder="1" applyAlignment="1">
      <alignment horizontal="left" vertical="center" wrapText="1"/>
    </xf>
    <xf numFmtId="0" fontId="109" fillId="0" borderId="82" xfId="0" applyFont="1" applyFill="1" applyBorder="1" applyAlignment="1">
      <alignment horizontal="left" vertical="center" wrapText="1"/>
    </xf>
    <xf numFmtId="0" fontId="108" fillId="76" borderId="86"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7"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27" xfId="0" applyFont="1" applyFill="1" applyBorder="1" applyAlignment="1">
      <alignment horizontal="center" vertical="center" wrapText="1"/>
    </xf>
    <xf numFmtId="0" fontId="108" fillId="76" borderId="128" xfId="0" applyFont="1" applyFill="1" applyBorder="1" applyAlignment="1">
      <alignment horizontal="center" vertical="center" wrapText="1"/>
    </xf>
    <xf numFmtId="0" fontId="108" fillId="76" borderId="129" xfId="0" applyFont="1" applyFill="1" applyBorder="1" applyAlignment="1">
      <alignment horizontal="center" vertical="center" wrapText="1"/>
    </xf>
    <xf numFmtId="49" fontId="109" fillId="0" borderId="92" xfId="0" applyNumberFormat="1" applyFont="1" applyFill="1" applyBorder="1" applyAlignment="1">
      <alignment horizontal="left" vertical="center" wrapText="1"/>
    </xf>
    <xf numFmtId="49" fontId="109" fillId="0" borderId="93" xfId="0" applyNumberFormat="1" applyFont="1" applyFill="1" applyBorder="1" applyAlignment="1">
      <alignment horizontal="left" vertical="center" wrapText="1"/>
    </xf>
    <xf numFmtId="0" fontId="108" fillId="76" borderId="102" xfId="0" applyFont="1" applyFill="1" applyBorder="1" applyAlignment="1">
      <alignment horizontal="center" vertical="center"/>
    </xf>
    <xf numFmtId="0" fontId="108" fillId="76" borderId="103" xfId="0" applyFont="1" applyFill="1" applyBorder="1" applyAlignment="1">
      <alignment horizontal="center" vertical="center"/>
    </xf>
    <xf numFmtId="0" fontId="108" fillId="76" borderId="104" xfId="0" applyFont="1" applyFill="1" applyBorder="1" applyAlignment="1">
      <alignment horizontal="center" vertical="center"/>
    </xf>
    <xf numFmtId="0" fontId="109" fillId="0" borderId="115" xfId="0" applyFont="1" applyFill="1" applyBorder="1" applyAlignment="1">
      <alignment horizontal="left" vertical="center" wrapText="1"/>
    </xf>
    <xf numFmtId="0" fontId="109" fillId="0" borderId="113" xfId="0" applyFont="1" applyFill="1" applyBorder="1" applyAlignment="1">
      <alignment horizontal="left" vertical="center" wrapText="1"/>
    </xf>
    <xf numFmtId="0" fontId="108" fillId="0" borderId="99" xfId="0" applyFont="1" applyFill="1" applyBorder="1" applyAlignment="1">
      <alignment horizontal="center" vertical="center"/>
    </xf>
    <xf numFmtId="0" fontId="109" fillId="0" borderId="92" xfId="0" applyFont="1" applyFill="1" applyBorder="1" applyAlignment="1">
      <alignment horizontal="left" vertical="center"/>
    </xf>
    <xf numFmtId="0" fontId="109" fillId="0" borderId="93" xfId="0" applyFont="1" applyFill="1" applyBorder="1" applyAlignment="1">
      <alignment horizontal="left" vertical="center"/>
    </xf>
    <xf numFmtId="0" fontId="109" fillId="0" borderId="95" xfId="0" applyFont="1" applyFill="1" applyBorder="1" applyAlignment="1">
      <alignment horizontal="left" vertical="center" wrapText="1"/>
    </xf>
    <xf numFmtId="0" fontId="109" fillId="0" borderId="96" xfId="0" applyFont="1" applyFill="1" applyBorder="1" applyAlignment="1">
      <alignment horizontal="left" vertical="center" wrapText="1"/>
    </xf>
    <xf numFmtId="0" fontId="109" fillId="0" borderId="91"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8" fillId="76" borderId="88"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0" borderId="101" xfId="0" applyFont="1" applyFill="1" applyBorder="1" applyAlignment="1">
      <alignment horizontal="center" vertical="center"/>
    </xf>
    <xf numFmtId="0" fontId="108" fillId="0" borderId="102" xfId="0" applyFont="1" applyFill="1" applyBorder="1" applyAlignment="1">
      <alignment horizontal="center" vertical="center"/>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9" fillId="0" borderId="94"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4"/>
      <c r="B1" s="518" t="s">
        <v>296</v>
      </c>
      <c r="C1" s="519"/>
    </row>
    <row r="2" spans="1:3" s="176" customFormat="1" ht="15.75">
      <c r="A2" s="520">
        <v>1</v>
      </c>
      <c r="B2" s="521" t="s">
        <v>297</v>
      </c>
      <c r="C2" s="522" t="s">
        <v>890</v>
      </c>
    </row>
    <row r="3" spans="1:3" s="176" customFormat="1" ht="15.75">
      <c r="A3" s="520">
        <v>2</v>
      </c>
      <c r="B3" s="523" t="s">
        <v>912</v>
      </c>
      <c r="C3" s="522" t="s">
        <v>891</v>
      </c>
    </row>
    <row r="4" spans="1:3" s="176" customFormat="1" ht="15.75">
      <c r="A4" s="520">
        <v>3</v>
      </c>
      <c r="B4" s="523" t="s">
        <v>298</v>
      </c>
      <c r="C4" s="522" t="s">
        <v>898</v>
      </c>
    </row>
    <row r="5" spans="1:3" s="176" customFormat="1" ht="15.75">
      <c r="A5" s="520">
        <v>4</v>
      </c>
      <c r="B5" s="523" t="s">
        <v>299</v>
      </c>
      <c r="C5" s="522" t="s">
        <v>906</v>
      </c>
    </row>
    <row r="6" spans="1:3" s="177" customFormat="1" ht="65.25" customHeight="1">
      <c r="A6" s="524" t="s">
        <v>801</v>
      </c>
      <c r="B6" s="525"/>
      <c r="C6" s="525"/>
    </row>
    <row r="7" spans="1:3">
      <c r="A7" s="412" t="s">
        <v>650</v>
      </c>
      <c r="B7" s="413" t="s">
        <v>300</v>
      </c>
    </row>
    <row r="8" spans="1:3">
      <c r="A8" s="414">
        <v>1</v>
      </c>
      <c r="B8" s="410" t="s">
        <v>265</v>
      </c>
    </row>
    <row r="9" spans="1:3">
      <c r="A9" s="414">
        <v>2</v>
      </c>
      <c r="B9" s="410" t="s">
        <v>301</v>
      </c>
    </row>
    <row r="10" spans="1:3">
      <c r="A10" s="414">
        <v>3</v>
      </c>
      <c r="B10" s="410" t="s">
        <v>302</v>
      </c>
    </row>
    <row r="11" spans="1:3">
      <c r="A11" s="414">
        <v>4</v>
      </c>
      <c r="B11" s="410" t="s">
        <v>303</v>
      </c>
      <c r="C11" s="175"/>
    </row>
    <row r="12" spans="1:3">
      <c r="A12" s="414">
        <v>5</v>
      </c>
      <c r="B12" s="410" t="s">
        <v>229</v>
      </c>
    </row>
    <row r="13" spans="1:3">
      <c r="A13" s="414">
        <v>6</v>
      </c>
      <c r="B13" s="415" t="s">
        <v>190</v>
      </c>
    </row>
    <row r="14" spans="1:3">
      <c r="A14" s="414">
        <v>7</v>
      </c>
      <c r="B14" s="410" t="s">
        <v>304</v>
      </c>
    </row>
    <row r="15" spans="1:3">
      <c r="A15" s="414">
        <v>8</v>
      </c>
      <c r="B15" s="410" t="s">
        <v>308</v>
      </c>
    </row>
    <row r="16" spans="1:3">
      <c r="A16" s="414">
        <v>9</v>
      </c>
      <c r="B16" s="410" t="s">
        <v>93</v>
      </c>
    </row>
    <row r="17" spans="1:2">
      <c r="A17" s="416" t="s">
        <v>871</v>
      </c>
      <c r="B17" s="410" t="s">
        <v>843</v>
      </c>
    </row>
    <row r="18" spans="1:2">
      <c r="A18" s="414">
        <v>10</v>
      </c>
      <c r="B18" s="410" t="s">
        <v>311</v>
      </c>
    </row>
    <row r="19" spans="1:2">
      <c r="A19" s="414">
        <v>11</v>
      </c>
      <c r="B19" s="415" t="s">
        <v>292</v>
      </c>
    </row>
    <row r="20" spans="1:2">
      <c r="A20" s="414">
        <v>12</v>
      </c>
      <c r="B20" s="415" t="s">
        <v>289</v>
      </c>
    </row>
    <row r="21" spans="1:2">
      <c r="A21" s="414">
        <v>13</v>
      </c>
      <c r="B21" s="417" t="s">
        <v>771</v>
      </c>
    </row>
    <row r="22" spans="1:2">
      <c r="A22" s="414">
        <v>14</v>
      </c>
      <c r="B22" s="418" t="s">
        <v>831</v>
      </c>
    </row>
    <row r="23" spans="1:2">
      <c r="A23" s="419">
        <v>15</v>
      </c>
      <c r="B23" s="415" t="s">
        <v>82</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26" sqref="C26"/>
    </sheetView>
  </sheetViews>
  <sheetFormatPr defaultRowHeight="15"/>
  <cols>
    <col min="1" max="1" width="9.5703125" style="5" bestFit="1" customWidth="1"/>
    <col min="2" max="2" width="132.42578125" style="2" customWidth="1"/>
    <col min="3" max="3" width="18.42578125" style="2" customWidth="1"/>
  </cols>
  <sheetData>
    <row r="1" spans="1:6" ht="15.75">
      <c r="A1" s="13" t="s">
        <v>230</v>
      </c>
      <c r="B1" s="439" t="str">
        <f>'1. key ratios'!B1</f>
        <v>სს ”საქართველოს ბანკი”</v>
      </c>
      <c r="D1" s="2"/>
      <c r="E1" s="2"/>
      <c r="F1" s="2"/>
    </row>
    <row r="2" spans="1:6" s="17" customFormat="1" ht="15.75" customHeight="1">
      <c r="A2" s="17" t="s">
        <v>231</v>
      </c>
      <c r="B2" s="440">
        <f>'1. key ratios'!B2</f>
        <v>43190</v>
      </c>
    </row>
    <row r="3" spans="1:6" s="17" customFormat="1" ht="15.75" customHeight="1"/>
    <row r="4" spans="1:6" ht="15.75" thickBot="1">
      <c r="A4" s="5" t="s">
        <v>659</v>
      </c>
      <c r="B4" s="57" t="s">
        <v>93</v>
      </c>
    </row>
    <row r="5" spans="1:6">
      <c r="A5" s="128" t="s">
        <v>31</v>
      </c>
      <c r="B5" s="129"/>
      <c r="C5" s="130" t="s">
        <v>32</v>
      </c>
    </row>
    <row r="6" spans="1:6">
      <c r="A6" s="131">
        <v>1</v>
      </c>
      <c r="B6" s="75" t="s">
        <v>33</v>
      </c>
      <c r="C6" s="295">
        <f>SUM(C7:C11)</f>
        <v>1321189553.0101402</v>
      </c>
    </row>
    <row r="7" spans="1:6">
      <c r="A7" s="131">
        <v>2</v>
      </c>
      <c r="B7" s="72" t="s">
        <v>34</v>
      </c>
      <c r="C7" s="428">
        <v>27821150.18</v>
      </c>
    </row>
    <row r="8" spans="1:6">
      <c r="A8" s="131">
        <v>3</v>
      </c>
      <c r="B8" s="66" t="s">
        <v>35</v>
      </c>
      <c r="C8" s="428">
        <v>147828140.47999999</v>
      </c>
    </row>
    <row r="9" spans="1:6">
      <c r="A9" s="131">
        <v>4</v>
      </c>
      <c r="B9" s="66" t="s">
        <v>36</v>
      </c>
      <c r="C9" s="428">
        <v>30465782</v>
      </c>
    </row>
    <row r="10" spans="1:6">
      <c r="A10" s="131">
        <v>5</v>
      </c>
      <c r="B10" s="66" t="s">
        <v>37</v>
      </c>
      <c r="C10" s="428">
        <v>0</v>
      </c>
    </row>
    <row r="11" spans="1:6">
      <c r="A11" s="131">
        <v>6</v>
      </c>
      <c r="B11" s="73" t="s">
        <v>38</v>
      </c>
      <c r="C11" s="428">
        <v>1115074480.3501401</v>
      </c>
    </row>
    <row r="12" spans="1:6" s="4" customFormat="1">
      <c r="A12" s="131">
        <v>7</v>
      </c>
      <c r="B12" s="75" t="s">
        <v>39</v>
      </c>
      <c r="C12" s="296">
        <f>SUM(C13:C27)</f>
        <v>123975546.15000001</v>
      </c>
    </row>
    <row r="13" spans="1:6" s="4" customFormat="1">
      <c r="A13" s="131">
        <v>8</v>
      </c>
      <c r="B13" s="74" t="s">
        <v>40</v>
      </c>
      <c r="C13" s="429">
        <v>30465782</v>
      </c>
    </row>
    <row r="14" spans="1:6" s="4" customFormat="1" ht="25.5">
      <c r="A14" s="131">
        <v>9</v>
      </c>
      <c r="B14" s="67" t="s">
        <v>41</v>
      </c>
      <c r="C14" s="429">
        <v>0</v>
      </c>
    </row>
    <row r="15" spans="1:6" s="4" customFormat="1">
      <c r="A15" s="131">
        <v>10</v>
      </c>
      <c r="B15" s="68" t="s">
        <v>42</v>
      </c>
      <c r="C15" s="429">
        <v>76611548.769999996</v>
      </c>
    </row>
    <row r="16" spans="1:6" s="4" customFormat="1">
      <c r="A16" s="131">
        <v>11</v>
      </c>
      <c r="B16" s="69" t="s">
        <v>43</v>
      </c>
      <c r="C16" s="429">
        <v>0</v>
      </c>
    </row>
    <row r="17" spans="1:3" s="4" customFormat="1">
      <c r="A17" s="131">
        <v>12</v>
      </c>
      <c r="B17" s="68" t="s">
        <v>44</v>
      </c>
      <c r="C17" s="429">
        <v>2531851.2000000002</v>
      </c>
    </row>
    <row r="18" spans="1:3" s="4" customFormat="1">
      <c r="A18" s="131">
        <v>13</v>
      </c>
      <c r="B18" s="68" t="s">
        <v>45</v>
      </c>
      <c r="C18" s="429">
        <v>0</v>
      </c>
    </row>
    <row r="19" spans="1:3" s="4" customFormat="1">
      <c r="A19" s="131">
        <v>14</v>
      </c>
      <c r="B19" s="68" t="s">
        <v>46</v>
      </c>
      <c r="C19" s="429">
        <v>0</v>
      </c>
    </row>
    <row r="20" spans="1:3" s="4" customFormat="1" ht="25.5">
      <c r="A20" s="131">
        <v>15</v>
      </c>
      <c r="B20" s="68" t="s">
        <v>47</v>
      </c>
      <c r="C20" s="429">
        <v>0</v>
      </c>
    </row>
    <row r="21" spans="1:3" s="4" customFormat="1" ht="25.5">
      <c r="A21" s="131">
        <v>16</v>
      </c>
      <c r="B21" s="67" t="s">
        <v>48</v>
      </c>
      <c r="C21" s="429">
        <v>0</v>
      </c>
    </row>
    <row r="22" spans="1:3" s="4" customFormat="1">
      <c r="A22" s="131">
        <v>17</v>
      </c>
      <c r="B22" s="132" t="s">
        <v>49</v>
      </c>
      <c r="C22" s="429">
        <v>14366364.18</v>
      </c>
    </row>
    <row r="23" spans="1:3" s="4" customFormat="1" ht="25.5">
      <c r="A23" s="131">
        <v>18</v>
      </c>
      <c r="B23" s="67" t="s">
        <v>50</v>
      </c>
      <c r="C23" s="429">
        <v>0</v>
      </c>
    </row>
    <row r="24" spans="1:3" s="4" customFormat="1" ht="25.5">
      <c r="A24" s="131">
        <v>19</v>
      </c>
      <c r="B24" s="67" t="s">
        <v>51</v>
      </c>
      <c r="C24" s="429">
        <v>0</v>
      </c>
    </row>
    <row r="25" spans="1:3" s="4" customFormat="1" ht="25.5">
      <c r="A25" s="131">
        <v>20</v>
      </c>
      <c r="B25" s="70" t="s">
        <v>52</v>
      </c>
      <c r="C25" s="429">
        <v>0</v>
      </c>
    </row>
    <row r="26" spans="1:3" s="4" customFormat="1">
      <c r="A26" s="131">
        <v>21</v>
      </c>
      <c r="B26" s="70" t="s">
        <v>53</v>
      </c>
      <c r="C26" s="429">
        <v>0</v>
      </c>
    </row>
    <row r="27" spans="1:3" s="4" customFormat="1" ht="25.5">
      <c r="A27" s="131">
        <v>22</v>
      </c>
      <c r="B27" s="70" t="s">
        <v>54</v>
      </c>
      <c r="C27" s="429">
        <v>0</v>
      </c>
    </row>
    <row r="28" spans="1:3" s="4" customFormat="1">
      <c r="A28" s="131">
        <v>23</v>
      </c>
      <c r="B28" s="76" t="s">
        <v>28</v>
      </c>
      <c r="C28" s="296">
        <f>C6-C12</f>
        <v>1197214006.8601401</v>
      </c>
    </row>
    <row r="29" spans="1:3" s="4" customFormat="1">
      <c r="A29" s="133"/>
      <c r="B29" s="71"/>
      <c r="C29" s="297"/>
    </row>
    <row r="30" spans="1:3" s="4" customFormat="1">
      <c r="A30" s="133">
        <v>24</v>
      </c>
      <c r="B30" s="76" t="s">
        <v>55</v>
      </c>
      <c r="C30" s="296">
        <f>C31+C34</f>
        <v>0</v>
      </c>
    </row>
    <row r="31" spans="1:3" s="4" customFormat="1">
      <c r="A31" s="133">
        <v>25</v>
      </c>
      <c r="B31" s="66" t="s">
        <v>56</v>
      </c>
      <c r="C31" s="298">
        <f>C32+C33</f>
        <v>0</v>
      </c>
    </row>
    <row r="32" spans="1:3" s="4" customFormat="1">
      <c r="A32" s="133">
        <v>26</v>
      </c>
      <c r="B32" s="173" t="s">
        <v>57</v>
      </c>
      <c r="C32" s="297"/>
    </row>
    <row r="33" spans="1:3" s="4" customFormat="1">
      <c r="A33" s="133">
        <v>27</v>
      </c>
      <c r="B33" s="173" t="s">
        <v>58</v>
      </c>
      <c r="C33" s="297"/>
    </row>
    <row r="34" spans="1:3" s="4" customFormat="1">
      <c r="A34" s="133">
        <v>28</v>
      </c>
      <c r="B34" s="66" t="s">
        <v>59</v>
      </c>
      <c r="C34" s="297"/>
    </row>
    <row r="35" spans="1:3" s="4" customFormat="1">
      <c r="A35" s="133">
        <v>29</v>
      </c>
      <c r="B35" s="76" t="s">
        <v>60</v>
      </c>
      <c r="C35" s="296">
        <f>SUM(C36:C40)</f>
        <v>0</v>
      </c>
    </row>
    <row r="36" spans="1:3" s="4" customFormat="1">
      <c r="A36" s="133">
        <v>30</v>
      </c>
      <c r="B36" s="67" t="s">
        <v>61</v>
      </c>
      <c r="C36" s="297"/>
    </row>
    <row r="37" spans="1:3" s="4" customFormat="1">
      <c r="A37" s="133">
        <v>31</v>
      </c>
      <c r="B37" s="68" t="s">
        <v>62</v>
      </c>
      <c r="C37" s="297"/>
    </row>
    <row r="38" spans="1:3" s="4" customFormat="1" ht="25.5">
      <c r="A38" s="133">
        <v>32</v>
      </c>
      <c r="B38" s="67" t="s">
        <v>63</v>
      </c>
      <c r="C38" s="297"/>
    </row>
    <row r="39" spans="1:3" s="4" customFormat="1" ht="25.5">
      <c r="A39" s="133">
        <v>33</v>
      </c>
      <c r="B39" s="67" t="s">
        <v>51</v>
      </c>
      <c r="C39" s="297"/>
    </row>
    <row r="40" spans="1:3" s="4" customFormat="1" ht="25.5">
      <c r="A40" s="133">
        <v>34</v>
      </c>
      <c r="B40" s="70" t="s">
        <v>64</v>
      </c>
      <c r="C40" s="297"/>
    </row>
    <row r="41" spans="1:3" s="4" customFormat="1">
      <c r="A41" s="133">
        <v>35</v>
      </c>
      <c r="B41" s="76" t="s">
        <v>29</v>
      </c>
      <c r="C41" s="296">
        <f>C30-C35</f>
        <v>0</v>
      </c>
    </row>
    <row r="42" spans="1:3" s="4" customFormat="1">
      <c r="A42" s="133"/>
      <c r="B42" s="71"/>
      <c r="C42" s="297"/>
    </row>
    <row r="43" spans="1:3" s="4" customFormat="1">
      <c r="A43" s="133">
        <v>36</v>
      </c>
      <c r="B43" s="77" t="s">
        <v>65</v>
      </c>
      <c r="C43" s="296">
        <f>SUM(C44:C46)</f>
        <v>478261598.7197845</v>
      </c>
    </row>
    <row r="44" spans="1:3" s="4" customFormat="1">
      <c r="A44" s="133">
        <v>37</v>
      </c>
      <c r="B44" s="66" t="s">
        <v>66</v>
      </c>
      <c r="C44" s="429">
        <v>374232000</v>
      </c>
    </row>
    <row r="45" spans="1:3" s="4" customFormat="1">
      <c r="A45" s="133">
        <v>38</v>
      </c>
      <c r="B45" s="66" t="s">
        <v>67</v>
      </c>
      <c r="C45" s="429">
        <v>0</v>
      </c>
    </row>
    <row r="46" spans="1:3" s="4" customFormat="1">
      <c r="A46" s="133">
        <v>39</v>
      </c>
      <c r="B46" s="66" t="s">
        <v>68</v>
      </c>
      <c r="C46" s="429">
        <v>104029598.71978448</v>
      </c>
    </row>
    <row r="47" spans="1:3" s="4" customFormat="1">
      <c r="A47" s="133">
        <v>40</v>
      </c>
      <c r="B47" s="77" t="s">
        <v>69</v>
      </c>
      <c r="C47" s="296">
        <f>SUM(C48:C51)</f>
        <v>0</v>
      </c>
    </row>
    <row r="48" spans="1:3" s="4" customFormat="1">
      <c r="A48" s="133">
        <v>41</v>
      </c>
      <c r="B48" s="67" t="s">
        <v>70</v>
      </c>
      <c r="C48" s="297"/>
    </row>
    <row r="49" spans="1:3" s="4" customFormat="1">
      <c r="A49" s="133">
        <v>42</v>
      </c>
      <c r="B49" s="68" t="s">
        <v>71</v>
      </c>
      <c r="C49" s="297"/>
    </row>
    <row r="50" spans="1:3" s="4" customFormat="1" ht="25.5">
      <c r="A50" s="133">
        <v>43</v>
      </c>
      <c r="B50" s="67" t="s">
        <v>72</v>
      </c>
      <c r="C50" s="297"/>
    </row>
    <row r="51" spans="1:3" s="4" customFormat="1" ht="25.5">
      <c r="A51" s="133">
        <v>44</v>
      </c>
      <c r="B51" s="67" t="s">
        <v>51</v>
      </c>
      <c r="C51" s="297"/>
    </row>
    <row r="52" spans="1:3" s="4" customFormat="1" ht="15.75" thickBot="1">
      <c r="A52" s="134">
        <v>45</v>
      </c>
      <c r="B52" s="135" t="s">
        <v>30</v>
      </c>
      <c r="C52" s="299">
        <f>C43-C47</f>
        <v>478261598.7197845</v>
      </c>
    </row>
    <row r="55" spans="1:3">
      <c r="B55" s="2" t="s">
        <v>267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F22"/>
  <sheetViews>
    <sheetView workbookViewId="0">
      <selection activeCell="C7" sqref="C7:D21"/>
    </sheetView>
  </sheetViews>
  <sheetFormatPr defaultColWidth="9.140625" defaultRowHeight="12.75"/>
  <cols>
    <col min="1" max="1" width="10.85546875" style="356" bestFit="1" customWidth="1"/>
    <col min="2" max="2" width="59" style="356" customWidth="1"/>
    <col min="3" max="3" width="16.7109375" style="356" bestFit="1" customWidth="1"/>
    <col min="4" max="4" width="13.28515625" style="356" bestFit="1" customWidth="1"/>
    <col min="5" max="16384" width="9.140625" style="356"/>
  </cols>
  <sheetData>
    <row r="1" spans="1:4" ht="15">
      <c r="A1" s="13" t="s">
        <v>230</v>
      </c>
      <c r="B1" s="439" t="str">
        <f>'1. key ratios'!B1</f>
        <v>სს ”საქართველოს ბანკი”</v>
      </c>
    </row>
    <row r="2" spans="1:4" s="17" customFormat="1" ht="15.75" customHeight="1">
      <c r="A2" s="17" t="s">
        <v>231</v>
      </c>
      <c r="B2" s="440">
        <f>'1. key ratios'!B2</f>
        <v>43190</v>
      </c>
    </row>
    <row r="3" spans="1:4" s="17" customFormat="1" ht="15.75" customHeight="1"/>
    <row r="4" spans="1:4" ht="13.5" thickBot="1">
      <c r="A4" s="357" t="s">
        <v>842</v>
      </c>
      <c r="B4" s="395" t="s">
        <v>843</v>
      </c>
    </row>
    <row r="5" spans="1:4" s="396" customFormat="1" ht="25.5">
      <c r="A5" s="546" t="s">
        <v>844</v>
      </c>
      <c r="B5" s="547"/>
      <c r="C5" s="378" t="s">
        <v>845</v>
      </c>
      <c r="D5" s="379" t="s">
        <v>846</v>
      </c>
    </row>
    <row r="6" spans="1:4" s="397" customFormat="1">
      <c r="A6" s="380">
        <v>1</v>
      </c>
      <c r="B6" s="381" t="s">
        <v>847</v>
      </c>
      <c r="C6" s="381"/>
      <c r="D6" s="382"/>
    </row>
    <row r="7" spans="1:4" s="397" customFormat="1">
      <c r="A7" s="383" t="s">
        <v>848</v>
      </c>
      <c r="B7" s="384" t="s">
        <v>849</v>
      </c>
      <c r="C7" s="384" t="s">
        <v>870</v>
      </c>
      <c r="D7" s="385"/>
    </row>
    <row r="8" spans="1:4" s="397" customFormat="1">
      <c r="A8" s="383" t="s">
        <v>850</v>
      </c>
      <c r="B8" s="384" t="s">
        <v>851</v>
      </c>
      <c r="C8" s="384" t="s">
        <v>852</v>
      </c>
      <c r="D8" s="385"/>
    </row>
    <row r="9" spans="1:4" s="397" customFormat="1">
      <c r="A9" s="383" t="s">
        <v>853</v>
      </c>
      <c r="B9" s="384" t="s">
        <v>854</v>
      </c>
      <c r="C9" s="384" t="s">
        <v>855</v>
      </c>
      <c r="D9" s="385"/>
    </row>
    <row r="10" spans="1:4" s="397" customFormat="1">
      <c r="A10" s="380" t="s">
        <v>856</v>
      </c>
      <c r="B10" s="381" t="s">
        <v>857</v>
      </c>
      <c r="C10" s="381"/>
      <c r="D10" s="382"/>
    </row>
    <row r="11" spans="1:4" s="398" customFormat="1">
      <c r="A11" s="386" t="s">
        <v>858</v>
      </c>
      <c r="B11" s="387" t="s">
        <v>859</v>
      </c>
      <c r="C11" s="387" t="s">
        <v>860</v>
      </c>
      <c r="D11" s="388"/>
    </row>
    <row r="12" spans="1:4" s="398" customFormat="1">
      <c r="A12" s="386" t="s">
        <v>861</v>
      </c>
      <c r="B12" s="387" t="s">
        <v>862</v>
      </c>
      <c r="C12" s="387" t="s">
        <v>863</v>
      </c>
      <c r="D12" s="388"/>
    </row>
    <row r="13" spans="1:4" s="398" customFormat="1">
      <c r="A13" s="386" t="s">
        <v>864</v>
      </c>
      <c r="B13" s="387" t="s">
        <v>865</v>
      </c>
      <c r="C13" s="387" t="s">
        <v>863</v>
      </c>
      <c r="D13" s="388"/>
    </row>
    <row r="14" spans="1:4" s="397" customFormat="1">
      <c r="A14" s="380" t="s">
        <v>866</v>
      </c>
      <c r="B14" s="381" t="s">
        <v>867</v>
      </c>
      <c r="C14" s="389"/>
      <c r="D14" s="382"/>
    </row>
    <row r="15" spans="1:4" s="397" customFormat="1">
      <c r="A15" s="411" t="s">
        <v>872</v>
      </c>
      <c r="B15" s="387" t="s">
        <v>875</v>
      </c>
      <c r="C15" s="387"/>
      <c r="D15" s="388"/>
    </row>
    <row r="16" spans="1:4" s="397" customFormat="1">
      <c r="A16" s="411" t="s">
        <v>873</v>
      </c>
      <c r="B16" s="387" t="s">
        <v>876</v>
      </c>
      <c r="C16" s="387"/>
      <c r="D16" s="388"/>
    </row>
    <row r="17" spans="1:6" s="397" customFormat="1">
      <c r="A17" s="411" t="s">
        <v>874</v>
      </c>
      <c r="B17" s="387" t="s">
        <v>877</v>
      </c>
      <c r="C17" s="387"/>
      <c r="D17" s="388"/>
    </row>
    <row r="18" spans="1:6" s="396" customFormat="1" ht="25.5">
      <c r="A18" s="548" t="s">
        <v>868</v>
      </c>
      <c r="B18" s="549"/>
      <c r="C18" s="390" t="s">
        <v>845</v>
      </c>
      <c r="D18" s="391" t="s">
        <v>846</v>
      </c>
    </row>
    <row r="19" spans="1:6" s="397" customFormat="1">
      <c r="A19" s="392">
        <v>4</v>
      </c>
      <c r="B19" s="387" t="s">
        <v>28</v>
      </c>
      <c r="C19" s="393">
        <v>0</v>
      </c>
      <c r="D19" s="394"/>
    </row>
    <row r="20" spans="1:6" s="397" customFormat="1">
      <c r="A20" s="392">
        <v>5</v>
      </c>
      <c r="B20" s="387" t="s">
        <v>129</v>
      </c>
      <c r="C20" s="393">
        <v>0</v>
      </c>
      <c r="D20" s="394"/>
    </row>
    <row r="21" spans="1:6" s="397" customFormat="1" ht="13.5" thickBot="1">
      <c r="A21" s="399" t="s">
        <v>869</v>
      </c>
      <c r="B21" s="400" t="s">
        <v>93</v>
      </c>
      <c r="C21" s="401">
        <v>0</v>
      </c>
      <c r="D21" s="402"/>
    </row>
    <row r="22" spans="1:6">
      <c r="F22" s="35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F44"/>
  <sheetViews>
    <sheetView zoomScaleNormal="100" workbookViewId="0">
      <pane xSplit="1" ySplit="5" topLeftCell="B21" activePane="bottomRight" state="frozen"/>
      <selection pane="topRight" activeCell="B1" sqref="B1"/>
      <selection pane="bottomLeft" activeCell="A5" sqref="A5"/>
      <selection pane="bottomRight" activeCell="B2" sqref="B2"/>
    </sheetView>
  </sheetViews>
  <sheetFormatPr defaultRowHeight="15.75"/>
  <cols>
    <col min="1" max="1" width="10.7109375" style="62" customWidth="1"/>
    <col min="2" max="2" width="91.85546875" style="62" customWidth="1"/>
    <col min="3" max="3" width="53.140625" style="62" customWidth="1"/>
    <col min="4" max="4" width="32.28515625" style="62" customWidth="1"/>
    <col min="5" max="5" width="9.42578125" customWidth="1"/>
    <col min="6" max="6" width="12" bestFit="1" customWidth="1"/>
  </cols>
  <sheetData>
    <row r="1" spans="1:6">
      <c r="A1" s="13" t="s">
        <v>230</v>
      </c>
      <c r="B1" s="439" t="str">
        <f>'1. key ratios'!B1</f>
        <v>სს ”საქართველოს ბანკი”</v>
      </c>
      <c r="E1" s="2"/>
      <c r="F1" s="2"/>
    </row>
    <row r="2" spans="1:6" s="17" customFormat="1" ht="15.75" customHeight="1">
      <c r="A2" s="17" t="s">
        <v>231</v>
      </c>
      <c r="B2" s="440">
        <f>'1. key ratios'!B2</f>
        <v>43190</v>
      </c>
    </row>
    <row r="3" spans="1:6" s="17" customFormat="1" ht="15.75" customHeight="1">
      <c r="A3" s="22"/>
    </row>
    <row r="4" spans="1:6" s="17" customFormat="1" ht="15.75" customHeight="1" thickBot="1">
      <c r="A4" s="17" t="s">
        <v>660</v>
      </c>
      <c r="B4" s="192" t="s">
        <v>311</v>
      </c>
      <c r="D4" s="194" t="s">
        <v>134</v>
      </c>
    </row>
    <row r="5" spans="1:6" ht="38.25">
      <c r="A5" s="146" t="s">
        <v>31</v>
      </c>
      <c r="B5" s="147" t="s">
        <v>273</v>
      </c>
      <c r="C5" s="148" t="s">
        <v>279</v>
      </c>
      <c r="D5" s="193" t="s">
        <v>312</v>
      </c>
    </row>
    <row r="6" spans="1:6">
      <c r="A6" s="136">
        <v>1</v>
      </c>
      <c r="B6" s="78" t="s">
        <v>195</v>
      </c>
      <c r="C6" s="430">
        <f>'2. RC'!E7</f>
        <v>420057758.84500003</v>
      </c>
      <c r="D6" s="137"/>
      <c r="E6" s="8"/>
    </row>
    <row r="7" spans="1:6">
      <c r="A7" s="136">
        <v>2</v>
      </c>
      <c r="B7" s="79" t="s">
        <v>196</v>
      </c>
      <c r="C7" s="430">
        <f>'2. RC'!E8</f>
        <v>1039477982.4915</v>
      </c>
      <c r="D7" s="138"/>
      <c r="E7" s="8"/>
    </row>
    <row r="8" spans="1:6">
      <c r="A8" s="136">
        <v>3</v>
      </c>
      <c r="B8" s="79" t="s">
        <v>197</v>
      </c>
      <c r="C8" s="430">
        <f>'2. RC'!E9</f>
        <v>1201978991.0899999</v>
      </c>
      <c r="D8" s="138"/>
      <c r="E8" s="8"/>
    </row>
    <row r="9" spans="1:6">
      <c r="A9" s="136">
        <v>4</v>
      </c>
      <c r="B9" s="79" t="s">
        <v>226</v>
      </c>
      <c r="C9" s="430">
        <f>'2. RC'!E10</f>
        <v>303.24</v>
      </c>
      <c r="D9" s="138"/>
      <c r="E9" s="8"/>
    </row>
    <row r="10" spans="1:6">
      <c r="A10" s="136">
        <v>5</v>
      </c>
      <c r="B10" s="79" t="s">
        <v>198</v>
      </c>
      <c r="C10" s="430">
        <f>'2. RC'!E11</f>
        <v>1735336071.4218407</v>
      </c>
      <c r="D10" s="138"/>
      <c r="E10" s="8"/>
    </row>
    <row r="11" spans="1:6">
      <c r="A11" s="136">
        <v>6.1</v>
      </c>
      <c r="B11" s="79" t="s">
        <v>199</v>
      </c>
      <c r="C11" s="430">
        <f>'2. RC'!E12</f>
        <v>7402455267.4399996</v>
      </c>
      <c r="D11" s="139"/>
      <c r="E11" s="9"/>
    </row>
    <row r="12" spans="1:6">
      <c r="A12" s="136">
        <v>6.2</v>
      </c>
      <c r="B12" s="80" t="s">
        <v>200</v>
      </c>
      <c r="C12" s="301">
        <f>'2. RC'!E13</f>
        <v>-341367075.99259996</v>
      </c>
      <c r="D12" s="247" t="s">
        <v>881</v>
      </c>
      <c r="E12" s="9"/>
    </row>
    <row r="13" spans="1:6">
      <c r="A13" s="136" t="s">
        <v>798</v>
      </c>
      <c r="B13" s="81" t="s">
        <v>799</v>
      </c>
      <c r="C13" s="301">
        <v>-136305913.63260001</v>
      </c>
      <c r="D13" s="247" t="s">
        <v>882</v>
      </c>
      <c r="E13" s="9"/>
    </row>
    <row r="14" spans="1:6">
      <c r="A14" s="136">
        <v>6</v>
      </c>
      <c r="B14" s="79" t="s">
        <v>201</v>
      </c>
      <c r="C14" s="307">
        <f>C11+C12</f>
        <v>7061088191.4473991</v>
      </c>
      <c r="D14" s="139"/>
      <c r="E14" s="8"/>
    </row>
    <row r="15" spans="1:6">
      <c r="A15" s="136">
        <v>7</v>
      </c>
      <c r="B15" s="79" t="s">
        <v>202</v>
      </c>
      <c r="C15" s="300">
        <f>'2. RC'!E15</f>
        <v>81552941.1241</v>
      </c>
      <c r="D15" s="138"/>
      <c r="E15" s="8"/>
    </row>
    <row r="16" spans="1:6">
      <c r="A16" s="136">
        <v>8</v>
      </c>
      <c r="B16" s="79" t="s">
        <v>203</v>
      </c>
      <c r="C16" s="300">
        <f>'2. RC'!E16</f>
        <v>102988868.09400001</v>
      </c>
      <c r="D16" s="138"/>
      <c r="E16" s="8"/>
    </row>
    <row r="17" spans="1:5">
      <c r="A17" s="136">
        <v>9</v>
      </c>
      <c r="B17" s="79" t="s">
        <v>204</v>
      </c>
      <c r="C17" s="300">
        <f>'2. RC'!E17</f>
        <v>124550555.72</v>
      </c>
      <c r="D17" s="138"/>
      <c r="E17" s="8"/>
    </row>
    <row r="18" spans="1:5">
      <c r="A18" s="136">
        <v>9.1</v>
      </c>
      <c r="B18" s="81" t="s">
        <v>288</v>
      </c>
      <c r="C18" s="301">
        <v>14366364.18</v>
      </c>
      <c r="D18" s="247" t="s">
        <v>883</v>
      </c>
      <c r="E18" s="8"/>
    </row>
    <row r="19" spans="1:5">
      <c r="A19" s="136">
        <v>9.1999999999999993</v>
      </c>
      <c r="B19" s="81" t="s">
        <v>278</v>
      </c>
      <c r="C19" s="301"/>
      <c r="D19" s="247"/>
      <c r="E19" s="8"/>
    </row>
    <row r="20" spans="1:5">
      <c r="A20" s="136">
        <v>9.3000000000000007</v>
      </c>
      <c r="B20" s="81" t="s">
        <v>277</v>
      </c>
      <c r="C20" s="301">
        <f>'9. Capital'!C23</f>
        <v>0</v>
      </c>
      <c r="D20" s="247" t="s">
        <v>884</v>
      </c>
      <c r="E20" s="8"/>
    </row>
    <row r="21" spans="1:5">
      <c r="A21" s="136">
        <v>10</v>
      </c>
      <c r="B21" s="79" t="s">
        <v>205</v>
      </c>
      <c r="C21" s="300">
        <f>'2. RC'!E18</f>
        <v>358926639.73469996</v>
      </c>
      <c r="D21" s="138"/>
      <c r="E21" s="8"/>
    </row>
    <row r="22" spans="1:5">
      <c r="A22" s="136">
        <v>10.1</v>
      </c>
      <c r="B22" s="81" t="s">
        <v>276</v>
      </c>
      <c r="C22" s="300">
        <f>'9. Capital'!C15</f>
        <v>76611548.769999996</v>
      </c>
      <c r="D22" s="247" t="s">
        <v>701</v>
      </c>
      <c r="E22" s="8"/>
    </row>
    <row r="23" spans="1:5">
      <c r="A23" s="136">
        <v>11</v>
      </c>
      <c r="B23" s="82" t="s">
        <v>206</v>
      </c>
      <c r="C23" s="302">
        <f>'2. RC'!E19</f>
        <v>265899369.88039997</v>
      </c>
      <c r="D23" s="140"/>
      <c r="E23" s="8"/>
    </row>
    <row r="24" spans="1:5">
      <c r="A24" s="136">
        <v>12</v>
      </c>
      <c r="B24" s="84" t="s">
        <v>207</v>
      </c>
      <c r="C24" s="303">
        <f>SUM(C6:C10,C14:C17,C21,C23)</f>
        <v>12391857673.088938</v>
      </c>
      <c r="D24" s="141"/>
      <c r="E24" s="7"/>
    </row>
    <row r="25" spans="1:5">
      <c r="A25" s="136">
        <v>13</v>
      </c>
      <c r="B25" s="79" t="s">
        <v>208</v>
      </c>
      <c r="C25" s="304">
        <f>'2. RC'!E22</f>
        <v>357186171.74000001</v>
      </c>
      <c r="D25" s="142"/>
      <c r="E25" s="8"/>
    </row>
    <row r="26" spans="1:5">
      <c r="A26" s="136">
        <v>14</v>
      </c>
      <c r="B26" s="79" t="s">
        <v>209</v>
      </c>
      <c r="C26" s="304">
        <f>'2. RC'!E23</f>
        <v>1962066059.3234999</v>
      </c>
      <c r="D26" s="138"/>
      <c r="E26" s="8"/>
    </row>
    <row r="27" spans="1:5">
      <c r="A27" s="136">
        <v>15</v>
      </c>
      <c r="B27" s="79" t="s">
        <v>210</v>
      </c>
      <c r="C27" s="304">
        <f>'2. RC'!E24</f>
        <v>1819759321.0179999</v>
      </c>
      <c r="D27" s="138"/>
      <c r="E27" s="8"/>
    </row>
    <row r="28" spans="1:5">
      <c r="A28" s="136">
        <v>16</v>
      </c>
      <c r="B28" s="79" t="s">
        <v>211</v>
      </c>
      <c r="C28" s="304">
        <f>'2. RC'!E25</f>
        <v>3159250535.1827002</v>
      </c>
      <c r="D28" s="138"/>
      <c r="E28" s="8"/>
    </row>
    <row r="29" spans="1:5">
      <c r="A29" s="136">
        <v>17</v>
      </c>
      <c r="B29" s="79" t="s">
        <v>212</v>
      </c>
      <c r="C29" s="304">
        <f>'2. RC'!E26</f>
        <v>1571150391.2</v>
      </c>
      <c r="D29" s="138"/>
      <c r="E29" s="8"/>
    </row>
    <row r="30" spans="1:5">
      <c r="A30" s="136">
        <v>18</v>
      </c>
      <c r="B30" s="79" t="s">
        <v>213</v>
      </c>
      <c r="C30" s="304">
        <f>'2. RC'!E27</f>
        <v>1639185628.6299</v>
      </c>
      <c r="D30" s="138"/>
      <c r="E30" s="8"/>
    </row>
    <row r="31" spans="1:5">
      <c r="A31" s="136">
        <v>19</v>
      </c>
      <c r="B31" s="79" t="s">
        <v>214</v>
      </c>
      <c r="C31" s="304">
        <f>'2. RC'!E28</f>
        <v>67314499.329999998</v>
      </c>
      <c r="D31" s="138"/>
      <c r="E31" s="8"/>
    </row>
    <row r="32" spans="1:5">
      <c r="A32" s="136">
        <v>20</v>
      </c>
      <c r="B32" s="79" t="s">
        <v>136</v>
      </c>
      <c r="C32" s="304">
        <f>'2. RC'!E29</f>
        <v>98911364.429999322</v>
      </c>
      <c r="D32" s="138"/>
      <c r="E32" s="8"/>
    </row>
    <row r="33" spans="1:5">
      <c r="A33" s="136">
        <v>20.100000000000001</v>
      </c>
      <c r="B33" s="83" t="s">
        <v>797</v>
      </c>
      <c r="C33" s="302">
        <v>12056954.43</v>
      </c>
      <c r="D33" s="247" t="s">
        <v>882</v>
      </c>
      <c r="E33" s="8"/>
    </row>
    <row r="34" spans="1:5">
      <c r="A34" s="136">
        <v>21</v>
      </c>
      <c r="B34" s="82" t="s">
        <v>215</v>
      </c>
      <c r="C34" s="302">
        <f>'2. RC'!E30</f>
        <v>398376000</v>
      </c>
      <c r="D34" s="140"/>
      <c r="E34" s="8"/>
    </row>
    <row r="35" spans="1:5">
      <c r="A35" s="136">
        <v>21.1</v>
      </c>
      <c r="B35" s="83" t="s">
        <v>275</v>
      </c>
      <c r="C35" s="305">
        <v>374232000</v>
      </c>
      <c r="D35" s="247" t="s">
        <v>881</v>
      </c>
      <c r="E35" s="8"/>
    </row>
    <row r="36" spans="1:5">
      <c r="A36" s="136">
        <v>22</v>
      </c>
      <c r="B36" s="84" t="s">
        <v>216</v>
      </c>
      <c r="C36" s="303">
        <f>SUM(C25:C32)+C34</f>
        <v>11073199970.854099</v>
      </c>
      <c r="D36" s="141"/>
      <c r="E36" s="7"/>
    </row>
    <row r="37" spans="1:5">
      <c r="A37" s="136">
        <v>23</v>
      </c>
      <c r="B37" s="82" t="s">
        <v>217</v>
      </c>
      <c r="C37" s="300">
        <f>'2. RC'!E33</f>
        <v>27821150.18</v>
      </c>
      <c r="D37" s="247" t="s">
        <v>885</v>
      </c>
      <c r="E37" s="8"/>
    </row>
    <row r="38" spans="1:5">
      <c r="A38" s="136">
        <v>24</v>
      </c>
      <c r="B38" s="82" t="s">
        <v>218</v>
      </c>
      <c r="C38" s="300">
        <f>'2. RC'!E34</f>
        <v>0</v>
      </c>
      <c r="D38" s="138"/>
      <c r="E38" s="8"/>
    </row>
    <row r="39" spans="1:5">
      <c r="A39" s="136">
        <v>25</v>
      </c>
      <c r="B39" s="82" t="s">
        <v>274</v>
      </c>
      <c r="C39" s="300">
        <f>'2. RC'!E35</f>
        <v>-2531851.2000000002</v>
      </c>
      <c r="D39" s="247" t="s">
        <v>886</v>
      </c>
      <c r="E39" s="8"/>
    </row>
    <row r="40" spans="1:5">
      <c r="A40" s="136">
        <v>26</v>
      </c>
      <c r="B40" s="82" t="s">
        <v>220</v>
      </c>
      <c r="C40" s="300">
        <f>'2. RC'!E36</f>
        <v>147828140.47999999</v>
      </c>
      <c r="D40" s="247" t="s">
        <v>887</v>
      </c>
      <c r="E40" s="8"/>
    </row>
    <row r="41" spans="1:5">
      <c r="A41" s="136">
        <v>27</v>
      </c>
      <c r="B41" s="82" t="s">
        <v>221</v>
      </c>
      <c r="C41" s="300">
        <f>'2. RC'!E37</f>
        <v>0</v>
      </c>
      <c r="D41" s="138"/>
      <c r="E41" s="8"/>
    </row>
    <row r="42" spans="1:5">
      <c r="A42" s="136">
        <v>28</v>
      </c>
      <c r="B42" s="82" t="s">
        <v>222</v>
      </c>
      <c r="C42" s="300">
        <f>'2. RC'!E38</f>
        <v>1115074480.3501401</v>
      </c>
      <c r="D42" s="247" t="s">
        <v>888</v>
      </c>
      <c r="E42" s="8"/>
    </row>
    <row r="43" spans="1:5">
      <c r="A43" s="136">
        <v>29</v>
      </c>
      <c r="B43" s="82" t="s">
        <v>40</v>
      </c>
      <c r="C43" s="300">
        <f>'2. RC'!E39</f>
        <v>30465782.424700003</v>
      </c>
      <c r="D43" s="247" t="s">
        <v>889</v>
      </c>
      <c r="E43" s="8"/>
    </row>
    <row r="44" spans="1:5" ht="16.5" thickBot="1">
      <c r="A44" s="143">
        <v>30</v>
      </c>
      <c r="B44" s="144" t="s">
        <v>223</v>
      </c>
      <c r="C44" s="306">
        <f>SUM(C37:C43)</f>
        <v>1318657702.2348402</v>
      </c>
      <c r="D44" s="145"/>
      <c r="E44" s="7"/>
    </row>
  </sheetData>
  <pageMargins left="0.7" right="0.7" top="0.75" bottom="0.75" header="0.3" footer="0.3"/>
  <pageSetup paperSize="9"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S22"/>
  <sheetViews>
    <sheetView zoomScaleNormal="100" workbookViewId="0">
      <pane xSplit="2" ySplit="7" topLeftCell="M8" activePane="bottomRight" state="frozen"/>
      <selection pane="topRight" activeCell="C1" sqref="C1"/>
      <selection pane="bottomLeft" activeCell="A8" sqref="A8"/>
      <selection pane="bottomRight" activeCell="B2" sqref="B2"/>
    </sheetView>
  </sheetViews>
  <sheetFormatPr defaultColWidth="9.140625" defaultRowHeight="12.75"/>
  <cols>
    <col min="1" max="1" width="10.5703125" style="2" bestFit="1" customWidth="1"/>
    <col min="2" max="2" width="105.140625" style="2" bestFit="1" customWidth="1"/>
    <col min="3" max="3" width="12.71093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0.28515625" style="2" bestFit="1" customWidth="1"/>
    <col min="10" max="10" width="13.42578125" style="2" bestFit="1" customWidth="1"/>
    <col min="11" max="11" width="15.140625" style="2" bestFit="1" customWidth="1"/>
    <col min="12" max="12" width="13.42578125" style="2" bestFit="1" customWidth="1"/>
    <col min="13" max="13" width="14" style="2" bestFit="1" customWidth="1"/>
    <col min="14" max="14" width="13.42578125" style="2" bestFit="1" customWidth="1"/>
    <col min="15" max="15" width="13.28515625" style="2" bestFit="1" customWidth="1"/>
    <col min="16" max="16" width="13.42578125" style="2" bestFit="1" customWidth="1"/>
    <col min="17" max="17" width="13.28515625" style="2" bestFit="1" customWidth="1"/>
    <col min="18" max="18" width="13.42578125" style="2" bestFit="1" customWidth="1"/>
    <col min="19" max="19" width="33.140625" style="454" bestFit="1" customWidth="1"/>
    <col min="20" max="16384" width="9.140625" style="11"/>
  </cols>
  <sheetData>
    <row r="1" spans="1:19">
      <c r="A1" s="2" t="s">
        <v>230</v>
      </c>
      <c r="B1" s="439" t="str">
        <f>'1. key ratios'!B1</f>
        <v>სს ”საქართველოს ბანკი”</v>
      </c>
    </row>
    <row r="2" spans="1:19">
      <c r="A2" s="2" t="s">
        <v>231</v>
      </c>
      <c r="B2" s="440">
        <f>'1. key ratios'!B2</f>
        <v>43190</v>
      </c>
    </row>
    <row r="4" spans="1:19" ht="26.25" thickBot="1">
      <c r="A4" s="61" t="s">
        <v>661</v>
      </c>
      <c r="B4" s="326" t="s">
        <v>768</v>
      </c>
    </row>
    <row r="5" spans="1:19">
      <c r="A5" s="124"/>
      <c r="B5" s="127"/>
      <c r="C5" s="109" t="s">
        <v>0</v>
      </c>
      <c r="D5" s="109" t="s">
        <v>1</v>
      </c>
      <c r="E5" s="109" t="s">
        <v>2</v>
      </c>
      <c r="F5" s="109" t="s">
        <v>3</v>
      </c>
      <c r="G5" s="109" t="s">
        <v>4</v>
      </c>
      <c r="H5" s="109" t="s">
        <v>9</v>
      </c>
      <c r="I5" s="109" t="s">
        <v>280</v>
      </c>
      <c r="J5" s="109" t="s">
        <v>281</v>
      </c>
      <c r="K5" s="109" t="s">
        <v>282</v>
      </c>
      <c r="L5" s="109" t="s">
        <v>283</v>
      </c>
      <c r="M5" s="109" t="s">
        <v>284</v>
      </c>
      <c r="N5" s="109" t="s">
        <v>285</v>
      </c>
      <c r="O5" s="109" t="s">
        <v>755</v>
      </c>
      <c r="P5" s="109" t="s">
        <v>756</v>
      </c>
      <c r="Q5" s="109" t="s">
        <v>757</v>
      </c>
      <c r="R5" s="321" t="s">
        <v>758</v>
      </c>
      <c r="S5" s="470" t="s">
        <v>759</v>
      </c>
    </row>
    <row r="6" spans="1:19">
      <c r="A6" s="150"/>
      <c r="B6" s="554" t="s">
        <v>760</v>
      </c>
      <c r="C6" s="552">
        <v>0</v>
      </c>
      <c r="D6" s="553"/>
      <c r="E6" s="552">
        <v>0.2</v>
      </c>
      <c r="F6" s="553"/>
      <c r="G6" s="552">
        <v>0.35</v>
      </c>
      <c r="H6" s="553"/>
      <c r="I6" s="552">
        <v>0.5</v>
      </c>
      <c r="J6" s="553"/>
      <c r="K6" s="552">
        <v>0.75</v>
      </c>
      <c r="L6" s="553"/>
      <c r="M6" s="552">
        <v>1</v>
      </c>
      <c r="N6" s="553"/>
      <c r="O6" s="552">
        <v>1.5</v>
      </c>
      <c r="P6" s="553"/>
      <c r="Q6" s="552">
        <v>2.5</v>
      </c>
      <c r="R6" s="553"/>
      <c r="S6" s="550" t="s">
        <v>293</v>
      </c>
    </row>
    <row r="7" spans="1:19">
      <c r="A7" s="150"/>
      <c r="B7" s="555"/>
      <c r="C7" s="325" t="s">
        <v>753</v>
      </c>
      <c r="D7" s="325" t="s">
        <v>754</v>
      </c>
      <c r="E7" s="325" t="s">
        <v>753</v>
      </c>
      <c r="F7" s="325" t="s">
        <v>754</v>
      </c>
      <c r="G7" s="325" t="s">
        <v>753</v>
      </c>
      <c r="H7" s="325" t="s">
        <v>754</v>
      </c>
      <c r="I7" s="325" t="s">
        <v>753</v>
      </c>
      <c r="J7" s="325" t="s">
        <v>754</v>
      </c>
      <c r="K7" s="325" t="s">
        <v>753</v>
      </c>
      <c r="L7" s="325" t="s">
        <v>754</v>
      </c>
      <c r="M7" s="325" t="s">
        <v>753</v>
      </c>
      <c r="N7" s="325" t="s">
        <v>754</v>
      </c>
      <c r="O7" s="325" t="s">
        <v>753</v>
      </c>
      <c r="P7" s="325" t="s">
        <v>754</v>
      </c>
      <c r="Q7" s="325" t="s">
        <v>753</v>
      </c>
      <c r="R7" s="325" t="s">
        <v>754</v>
      </c>
      <c r="S7" s="551"/>
    </row>
    <row r="8" spans="1:19" s="154" customFormat="1">
      <c r="A8" s="112">
        <v>1</v>
      </c>
      <c r="B8" s="172" t="s">
        <v>258</v>
      </c>
      <c r="C8" s="431">
        <v>1009899775.311532</v>
      </c>
      <c r="D8" s="431"/>
      <c r="E8" s="431">
        <v>26635554.547699999</v>
      </c>
      <c r="F8" s="432"/>
      <c r="G8" s="431">
        <v>0</v>
      </c>
      <c r="H8" s="431"/>
      <c r="I8" s="431">
        <v>0</v>
      </c>
      <c r="J8" s="431"/>
      <c r="K8" s="431">
        <v>0</v>
      </c>
      <c r="L8" s="431"/>
      <c r="M8" s="431">
        <v>938145611.94478393</v>
      </c>
      <c r="N8" s="431"/>
      <c r="O8" s="431">
        <v>0</v>
      </c>
      <c r="P8" s="431"/>
      <c r="Q8" s="431">
        <v>0</v>
      </c>
      <c r="R8" s="432"/>
      <c r="S8" s="471">
        <f>$C$6*SUM(C8:D8)+$E$6*SUM(E8:F8)+$G$6*SUM(G8:H8)+$I$6*SUM(I8:J8)+$K$6*SUM(K8:L8)+$M$6*SUM(M8:N8)+$O$6*SUM(O8:P8)+$Q$6*SUM(Q8:R8)</f>
        <v>943472722.85432398</v>
      </c>
    </row>
    <row r="9" spans="1:19" s="154" customFormat="1">
      <c r="A9" s="112">
        <v>2</v>
      </c>
      <c r="B9" s="172" t="s">
        <v>259</v>
      </c>
      <c r="C9" s="431">
        <v>0</v>
      </c>
      <c r="D9" s="431"/>
      <c r="E9" s="431">
        <v>0</v>
      </c>
      <c r="F9" s="431"/>
      <c r="G9" s="431">
        <v>0</v>
      </c>
      <c r="H9" s="431"/>
      <c r="I9" s="431">
        <v>0</v>
      </c>
      <c r="J9" s="431"/>
      <c r="K9" s="431">
        <v>0</v>
      </c>
      <c r="L9" s="431"/>
      <c r="M9" s="431">
        <v>0</v>
      </c>
      <c r="N9" s="431"/>
      <c r="O9" s="431">
        <v>0</v>
      </c>
      <c r="P9" s="431"/>
      <c r="Q9" s="431">
        <v>0</v>
      </c>
      <c r="R9" s="432"/>
      <c r="S9" s="471">
        <f t="shared" ref="S9:S21" si="0">$C$6*SUM(C9:D9)+$E$6*SUM(E9:F9)+$G$6*SUM(G9:H9)+$I$6*SUM(I9:J9)+$K$6*SUM(K9:L9)+$M$6*SUM(M9:N9)+$O$6*SUM(O9:P9)+$Q$6*SUM(Q9:R9)</f>
        <v>0</v>
      </c>
    </row>
    <row r="10" spans="1:19" s="154" customFormat="1">
      <c r="A10" s="112">
        <v>3</v>
      </c>
      <c r="B10" s="172" t="s">
        <v>260</v>
      </c>
      <c r="C10" s="431">
        <v>0</v>
      </c>
      <c r="D10" s="431"/>
      <c r="E10" s="431">
        <v>0</v>
      </c>
      <c r="F10" s="431"/>
      <c r="G10" s="431">
        <v>0</v>
      </c>
      <c r="H10" s="431"/>
      <c r="I10" s="431">
        <v>0</v>
      </c>
      <c r="J10" s="431"/>
      <c r="K10" s="431">
        <v>0</v>
      </c>
      <c r="L10" s="431"/>
      <c r="M10" s="431">
        <v>0</v>
      </c>
      <c r="N10" s="431"/>
      <c r="O10" s="431">
        <v>0</v>
      </c>
      <c r="P10" s="431"/>
      <c r="Q10" s="431">
        <v>0</v>
      </c>
      <c r="R10" s="432"/>
      <c r="S10" s="471">
        <f t="shared" si="0"/>
        <v>0</v>
      </c>
    </row>
    <row r="11" spans="1:19" s="154" customFormat="1">
      <c r="A11" s="112">
        <v>4</v>
      </c>
      <c r="B11" s="172" t="s">
        <v>261</v>
      </c>
      <c r="C11" s="431">
        <v>0</v>
      </c>
      <c r="D11" s="431"/>
      <c r="E11" s="431">
        <v>0</v>
      </c>
      <c r="F11" s="431"/>
      <c r="G11" s="431">
        <v>0</v>
      </c>
      <c r="H11" s="431"/>
      <c r="I11" s="431">
        <v>0</v>
      </c>
      <c r="J11" s="431"/>
      <c r="K11" s="431">
        <v>0</v>
      </c>
      <c r="L11" s="431"/>
      <c r="M11" s="431">
        <v>0</v>
      </c>
      <c r="N11" s="431"/>
      <c r="O11" s="431">
        <v>0</v>
      </c>
      <c r="P11" s="431"/>
      <c r="Q11" s="431">
        <v>0</v>
      </c>
      <c r="R11" s="432"/>
      <c r="S11" s="471">
        <f t="shared" si="0"/>
        <v>0</v>
      </c>
    </row>
    <row r="12" spans="1:19" s="154" customFormat="1">
      <c r="A12" s="112">
        <v>5</v>
      </c>
      <c r="B12" s="172" t="s">
        <v>262</v>
      </c>
      <c r="C12" s="431">
        <v>526381162.34799999</v>
      </c>
      <c r="D12" s="431"/>
      <c r="E12" s="431">
        <v>0</v>
      </c>
      <c r="F12" s="431"/>
      <c r="G12" s="431">
        <v>0</v>
      </c>
      <c r="H12" s="431"/>
      <c r="I12" s="431">
        <v>0</v>
      </c>
      <c r="J12" s="431"/>
      <c r="K12" s="431">
        <v>0</v>
      </c>
      <c r="L12" s="431"/>
      <c r="M12" s="431">
        <v>0</v>
      </c>
      <c r="N12" s="431"/>
      <c r="O12" s="431">
        <v>0</v>
      </c>
      <c r="P12" s="431"/>
      <c r="Q12" s="431">
        <v>0</v>
      </c>
      <c r="R12" s="432"/>
      <c r="S12" s="471">
        <f t="shared" si="0"/>
        <v>0</v>
      </c>
    </row>
    <row r="13" spans="1:19" s="154" customFormat="1">
      <c r="A13" s="112">
        <v>6</v>
      </c>
      <c r="B13" s="172" t="s">
        <v>263</v>
      </c>
      <c r="C13" s="431">
        <v>0</v>
      </c>
      <c r="D13" s="431"/>
      <c r="E13" s="431">
        <v>1329018268.8469999</v>
      </c>
      <c r="F13" s="431"/>
      <c r="G13" s="431">
        <v>0</v>
      </c>
      <c r="H13" s="431"/>
      <c r="I13" s="431">
        <v>90924518.468999997</v>
      </c>
      <c r="J13" s="431"/>
      <c r="K13" s="431">
        <v>0</v>
      </c>
      <c r="L13" s="431"/>
      <c r="M13" s="431">
        <v>12503767.119999999</v>
      </c>
      <c r="N13" s="431"/>
      <c r="O13" s="431">
        <v>219.55</v>
      </c>
      <c r="P13" s="431"/>
      <c r="Q13" s="431">
        <v>0</v>
      </c>
      <c r="R13" s="432"/>
      <c r="S13" s="471">
        <f t="shared" si="0"/>
        <v>323770009.44889998</v>
      </c>
    </row>
    <row r="14" spans="1:19" s="154" customFormat="1">
      <c r="A14" s="112">
        <v>7</v>
      </c>
      <c r="B14" s="172" t="s">
        <v>78</v>
      </c>
      <c r="C14" s="431">
        <v>0</v>
      </c>
      <c r="D14" s="431"/>
      <c r="E14" s="431">
        <v>0</v>
      </c>
      <c r="F14" s="431"/>
      <c r="G14" s="431">
        <v>0</v>
      </c>
      <c r="H14" s="431"/>
      <c r="I14" s="431">
        <v>0</v>
      </c>
      <c r="J14" s="431"/>
      <c r="K14" s="431">
        <v>0</v>
      </c>
      <c r="L14" s="431"/>
      <c r="M14" s="431">
        <v>2301731840.8223681</v>
      </c>
      <c r="N14" s="431">
        <v>322590861.15818</v>
      </c>
      <c r="O14" s="431">
        <v>96814133</v>
      </c>
      <c r="P14" s="431"/>
      <c r="Q14" s="431">
        <v>0</v>
      </c>
      <c r="R14" s="432"/>
      <c r="S14" s="471">
        <f t="shared" si="0"/>
        <v>2769543901.4805479</v>
      </c>
    </row>
    <row r="15" spans="1:19" s="154" customFormat="1">
      <c r="A15" s="112">
        <v>8</v>
      </c>
      <c r="B15" s="172" t="s">
        <v>79</v>
      </c>
      <c r="C15" s="431">
        <v>0</v>
      </c>
      <c r="D15" s="431"/>
      <c r="E15" s="431">
        <v>0</v>
      </c>
      <c r="F15" s="431"/>
      <c r="G15" s="431">
        <v>0</v>
      </c>
      <c r="H15" s="431"/>
      <c r="I15" s="431">
        <v>0</v>
      </c>
      <c r="J15" s="431"/>
      <c r="K15" s="431">
        <v>3334854822.6197</v>
      </c>
      <c r="L15" s="431">
        <v>122786044.6287</v>
      </c>
      <c r="M15" s="431">
        <v>0</v>
      </c>
      <c r="N15" s="431">
        <v>0</v>
      </c>
      <c r="O15" s="431">
        <v>0</v>
      </c>
      <c r="P15" s="431"/>
      <c r="Q15" s="431">
        <v>0</v>
      </c>
      <c r="R15" s="432"/>
      <c r="S15" s="471">
        <f t="shared" si="0"/>
        <v>2593230650.4362998</v>
      </c>
    </row>
    <row r="16" spans="1:19" s="154" customFormat="1">
      <c r="A16" s="112">
        <v>9</v>
      </c>
      <c r="B16" s="172" t="s">
        <v>80</v>
      </c>
      <c r="C16" s="431">
        <v>0</v>
      </c>
      <c r="D16" s="431"/>
      <c r="E16" s="431">
        <v>0</v>
      </c>
      <c r="F16" s="431"/>
      <c r="G16" s="431">
        <v>1133794197.0097001</v>
      </c>
      <c r="H16" s="431"/>
      <c r="I16" s="431">
        <v>0</v>
      </c>
      <c r="J16" s="431"/>
      <c r="K16" s="431">
        <v>0</v>
      </c>
      <c r="L16" s="431"/>
      <c r="M16" s="431">
        <v>0</v>
      </c>
      <c r="N16" s="431"/>
      <c r="O16" s="431">
        <v>0</v>
      </c>
      <c r="P16" s="431"/>
      <c r="Q16" s="431">
        <v>0</v>
      </c>
      <c r="R16" s="432"/>
      <c r="S16" s="471">
        <f t="shared" si="0"/>
        <v>396827968.95339501</v>
      </c>
    </row>
    <row r="17" spans="1:19" s="154" customFormat="1">
      <c r="A17" s="112">
        <v>10</v>
      </c>
      <c r="B17" s="172" t="s">
        <v>74</v>
      </c>
      <c r="C17" s="431">
        <v>0</v>
      </c>
      <c r="D17" s="431"/>
      <c r="E17" s="431">
        <v>0</v>
      </c>
      <c r="F17" s="431"/>
      <c r="G17" s="431">
        <v>0</v>
      </c>
      <c r="H17" s="431"/>
      <c r="I17" s="431">
        <v>2648460.0514680003</v>
      </c>
      <c r="J17" s="431"/>
      <c r="K17" s="431">
        <v>0</v>
      </c>
      <c r="L17" s="431"/>
      <c r="M17" s="431">
        <v>99556610.3219001</v>
      </c>
      <c r="N17" s="431"/>
      <c r="O17" s="431">
        <v>6904829.5248318836</v>
      </c>
      <c r="P17" s="431"/>
      <c r="Q17" s="431">
        <v>0</v>
      </c>
      <c r="R17" s="432"/>
      <c r="S17" s="471">
        <f t="shared" si="0"/>
        <v>111238084.63488193</v>
      </c>
    </row>
    <row r="18" spans="1:19" s="154" customFormat="1">
      <c r="A18" s="112">
        <v>11</v>
      </c>
      <c r="B18" s="172" t="s">
        <v>75</v>
      </c>
      <c r="C18" s="431">
        <v>0</v>
      </c>
      <c r="D18" s="431"/>
      <c r="E18" s="431">
        <v>0</v>
      </c>
      <c r="F18" s="431"/>
      <c r="G18" s="431">
        <v>0</v>
      </c>
      <c r="H18" s="431"/>
      <c r="I18" s="431">
        <v>0</v>
      </c>
      <c r="J18" s="431"/>
      <c r="K18" s="431">
        <v>0</v>
      </c>
      <c r="L18" s="431"/>
      <c r="M18" s="431">
        <v>166515480.6636</v>
      </c>
      <c r="N18" s="431"/>
      <c r="O18" s="431">
        <v>203168338.4262</v>
      </c>
      <c r="P18" s="431"/>
      <c r="Q18" s="431">
        <v>30805654.754423801</v>
      </c>
      <c r="R18" s="432"/>
      <c r="S18" s="471">
        <f t="shared" si="0"/>
        <v>548282125.18895948</v>
      </c>
    </row>
    <row r="19" spans="1:19" s="154" customFormat="1">
      <c r="A19" s="112">
        <v>12</v>
      </c>
      <c r="B19" s="172" t="s">
        <v>76</v>
      </c>
      <c r="C19" s="431">
        <v>0</v>
      </c>
      <c r="D19" s="431"/>
      <c r="E19" s="431">
        <v>0</v>
      </c>
      <c r="F19" s="431"/>
      <c r="G19" s="431">
        <v>0</v>
      </c>
      <c r="H19" s="431"/>
      <c r="I19" s="431">
        <v>0</v>
      </c>
      <c r="J19" s="431"/>
      <c r="K19" s="431">
        <v>0</v>
      </c>
      <c r="L19" s="431"/>
      <c r="M19" s="431">
        <v>0</v>
      </c>
      <c r="N19" s="431"/>
      <c r="O19" s="431">
        <v>0</v>
      </c>
      <c r="P19" s="431"/>
      <c r="Q19" s="431">
        <v>0</v>
      </c>
      <c r="R19" s="432"/>
      <c r="S19" s="471">
        <f t="shared" si="0"/>
        <v>0</v>
      </c>
    </row>
    <row r="20" spans="1:19" s="154" customFormat="1">
      <c r="A20" s="112">
        <v>13</v>
      </c>
      <c r="B20" s="172" t="s">
        <v>77</v>
      </c>
      <c r="C20" s="431">
        <v>0</v>
      </c>
      <c r="D20" s="431"/>
      <c r="E20" s="431">
        <v>0</v>
      </c>
      <c r="F20" s="431"/>
      <c r="G20" s="431">
        <v>0</v>
      </c>
      <c r="H20" s="431"/>
      <c r="I20" s="431">
        <v>0</v>
      </c>
      <c r="J20" s="431"/>
      <c r="K20" s="431">
        <v>0</v>
      </c>
      <c r="L20" s="431"/>
      <c r="M20" s="431">
        <v>0</v>
      </c>
      <c r="N20" s="431"/>
      <c r="O20" s="431">
        <v>0</v>
      </c>
      <c r="P20" s="431"/>
      <c r="Q20" s="431">
        <v>0</v>
      </c>
      <c r="R20" s="432"/>
      <c r="S20" s="471">
        <f t="shared" si="0"/>
        <v>0</v>
      </c>
    </row>
    <row r="21" spans="1:19" s="154" customFormat="1">
      <c r="A21" s="112">
        <v>14</v>
      </c>
      <c r="B21" s="172" t="s">
        <v>291</v>
      </c>
      <c r="C21" s="431">
        <v>420057758.84500003</v>
      </c>
      <c r="D21" s="431"/>
      <c r="E21" s="431">
        <v>0</v>
      </c>
      <c r="F21" s="431"/>
      <c r="G21" s="431">
        <v>0</v>
      </c>
      <c r="H21" s="431"/>
      <c r="I21" s="431">
        <v>0</v>
      </c>
      <c r="J21" s="431"/>
      <c r="K21" s="431">
        <v>0</v>
      </c>
      <c r="L21" s="431"/>
      <c r="M21" s="431">
        <v>594332786.23421097</v>
      </c>
      <c r="N21" s="431"/>
      <c r="O21" s="431">
        <v>0</v>
      </c>
      <c r="P21" s="431"/>
      <c r="Q21" s="431">
        <v>110184191.53999998</v>
      </c>
      <c r="R21" s="432"/>
      <c r="S21" s="471">
        <f t="shared" si="0"/>
        <v>869793265.08421087</v>
      </c>
    </row>
    <row r="22" spans="1:19" ht="13.5" thickBot="1">
      <c r="A22" s="95"/>
      <c r="B22" s="156" t="s">
        <v>73</v>
      </c>
      <c r="C22" s="308">
        <f>SUM(C8:C21)</f>
        <v>1956338696.5045321</v>
      </c>
      <c r="D22" s="308">
        <f t="shared" ref="D22:S22" si="1">SUM(D8:D21)</f>
        <v>0</v>
      </c>
      <c r="E22" s="308">
        <f t="shared" si="1"/>
        <v>1355653823.3946998</v>
      </c>
      <c r="F22" s="308">
        <f t="shared" si="1"/>
        <v>0</v>
      </c>
      <c r="G22" s="308">
        <f t="shared" si="1"/>
        <v>1133794197.0097001</v>
      </c>
      <c r="H22" s="308">
        <f t="shared" si="1"/>
        <v>0</v>
      </c>
      <c r="I22" s="308">
        <f t="shared" si="1"/>
        <v>93572978.520467997</v>
      </c>
      <c r="J22" s="308">
        <f t="shared" si="1"/>
        <v>0</v>
      </c>
      <c r="K22" s="308">
        <f t="shared" si="1"/>
        <v>3334854822.6197</v>
      </c>
      <c r="L22" s="308">
        <f t="shared" si="1"/>
        <v>122786044.6287</v>
      </c>
      <c r="M22" s="308">
        <f t="shared" si="1"/>
        <v>4112786097.106863</v>
      </c>
      <c r="N22" s="308">
        <f t="shared" si="1"/>
        <v>322590861.15818</v>
      </c>
      <c r="O22" s="308">
        <f t="shared" si="1"/>
        <v>306887520.50103188</v>
      </c>
      <c r="P22" s="308">
        <f t="shared" si="1"/>
        <v>0</v>
      </c>
      <c r="Q22" s="308">
        <f t="shared" si="1"/>
        <v>140989846.29442379</v>
      </c>
      <c r="R22" s="308">
        <f t="shared" si="1"/>
        <v>0</v>
      </c>
      <c r="S22" s="472">
        <f t="shared" si="1"/>
        <v>8556158728.0815182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V28"/>
  <sheetViews>
    <sheetView zoomScaleNormal="100" workbookViewId="0">
      <pane xSplit="2" ySplit="6" topLeftCell="P7" activePane="bottomRight" state="frozen"/>
      <selection pane="topRight" activeCell="C1" sqref="C1"/>
      <selection pane="bottomLeft" activeCell="A6" sqref="A6"/>
      <selection pane="bottomRight" activeCell="R32" sqref="R3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230</v>
      </c>
      <c r="B1" s="439" t="str">
        <f>'1. key ratios'!B1</f>
        <v>სს ”საქართველოს ბანკი”</v>
      </c>
    </row>
    <row r="2" spans="1:22">
      <c r="A2" s="2" t="s">
        <v>231</v>
      </c>
      <c r="B2" s="440">
        <f>'1. key ratios'!B2</f>
        <v>43190</v>
      </c>
    </row>
    <row r="4" spans="1:22" ht="27.75" thickBot="1">
      <c r="A4" s="2" t="s">
        <v>662</v>
      </c>
      <c r="B4" s="327" t="s">
        <v>769</v>
      </c>
      <c r="V4" s="194" t="s">
        <v>134</v>
      </c>
    </row>
    <row r="5" spans="1:22">
      <c r="A5" s="93"/>
      <c r="B5" s="94"/>
      <c r="C5" s="556" t="s">
        <v>240</v>
      </c>
      <c r="D5" s="557"/>
      <c r="E5" s="557"/>
      <c r="F5" s="557"/>
      <c r="G5" s="557"/>
      <c r="H5" s="557"/>
      <c r="I5" s="557"/>
      <c r="J5" s="557"/>
      <c r="K5" s="557"/>
      <c r="L5" s="558"/>
      <c r="M5" s="556" t="s">
        <v>241</v>
      </c>
      <c r="N5" s="557"/>
      <c r="O5" s="557"/>
      <c r="P5" s="557"/>
      <c r="Q5" s="557"/>
      <c r="R5" s="557"/>
      <c r="S5" s="558"/>
      <c r="T5" s="561" t="s">
        <v>767</v>
      </c>
      <c r="U5" s="561" t="s">
        <v>766</v>
      </c>
      <c r="V5" s="559" t="s">
        <v>242</v>
      </c>
    </row>
    <row r="6" spans="1:22" s="61" customFormat="1" ht="140.25">
      <c r="A6" s="110"/>
      <c r="B6" s="174"/>
      <c r="C6" s="91" t="s">
        <v>243</v>
      </c>
      <c r="D6" s="90" t="s">
        <v>244</v>
      </c>
      <c r="E6" s="87" t="s">
        <v>245</v>
      </c>
      <c r="F6" s="328" t="s">
        <v>761</v>
      </c>
      <c r="G6" s="90" t="s">
        <v>246</v>
      </c>
      <c r="H6" s="90" t="s">
        <v>247</v>
      </c>
      <c r="I6" s="90" t="s">
        <v>248</v>
      </c>
      <c r="J6" s="90" t="s">
        <v>290</v>
      </c>
      <c r="K6" s="90" t="s">
        <v>249</v>
      </c>
      <c r="L6" s="92" t="s">
        <v>250</v>
      </c>
      <c r="M6" s="91" t="s">
        <v>251</v>
      </c>
      <c r="N6" s="90" t="s">
        <v>252</v>
      </c>
      <c r="O6" s="90" t="s">
        <v>253</v>
      </c>
      <c r="P6" s="90" t="s">
        <v>254</v>
      </c>
      <c r="Q6" s="90" t="s">
        <v>255</v>
      </c>
      <c r="R6" s="90" t="s">
        <v>256</v>
      </c>
      <c r="S6" s="92" t="s">
        <v>257</v>
      </c>
      <c r="T6" s="562"/>
      <c r="U6" s="562"/>
      <c r="V6" s="560"/>
    </row>
    <row r="7" spans="1:22" s="154" customFormat="1">
      <c r="A7" s="155">
        <v>1</v>
      </c>
      <c r="B7" s="153" t="s">
        <v>258</v>
      </c>
      <c r="C7" s="431"/>
      <c r="D7" s="431">
        <v>0</v>
      </c>
      <c r="E7" s="431"/>
      <c r="F7" s="431"/>
      <c r="G7" s="431"/>
      <c r="H7" s="431"/>
      <c r="I7" s="431"/>
      <c r="J7" s="431"/>
      <c r="K7" s="431"/>
      <c r="L7" s="431"/>
      <c r="M7" s="431">
        <v>0</v>
      </c>
      <c r="N7" s="431"/>
      <c r="O7" s="431"/>
      <c r="P7" s="431"/>
      <c r="Q7" s="431"/>
      <c r="R7" s="431">
        <v>0</v>
      </c>
      <c r="S7" s="431"/>
      <c r="T7" s="433">
        <v>0</v>
      </c>
      <c r="U7" s="431"/>
      <c r="V7" s="309">
        <f>SUM(C7:S7)</f>
        <v>0</v>
      </c>
    </row>
    <row r="8" spans="1:22" s="154" customFormat="1">
      <c r="A8" s="155">
        <v>2</v>
      </c>
      <c r="B8" s="153" t="s">
        <v>259</v>
      </c>
      <c r="C8" s="431"/>
      <c r="D8" s="431">
        <v>0</v>
      </c>
      <c r="E8" s="431"/>
      <c r="F8" s="431"/>
      <c r="G8" s="431"/>
      <c r="H8" s="431"/>
      <c r="I8" s="431"/>
      <c r="J8" s="431"/>
      <c r="K8" s="431"/>
      <c r="L8" s="431"/>
      <c r="M8" s="431"/>
      <c r="N8" s="431"/>
      <c r="O8" s="431"/>
      <c r="P8" s="431"/>
      <c r="Q8" s="431"/>
      <c r="R8" s="431">
        <v>0</v>
      </c>
      <c r="S8" s="431"/>
      <c r="T8" s="433">
        <v>0</v>
      </c>
      <c r="U8" s="431"/>
      <c r="V8" s="309">
        <f t="shared" ref="V8:V20" si="0">SUM(C8:S8)</f>
        <v>0</v>
      </c>
    </row>
    <row r="9" spans="1:22" s="154" customFormat="1">
      <c r="A9" s="155">
        <v>3</v>
      </c>
      <c r="B9" s="153" t="s">
        <v>260</v>
      </c>
      <c r="C9" s="431"/>
      <c r="D9" s="431">
        <v>0</v>
      </c>
      <c r="E9" s="431"/>
      <c r="F9" s="431"/>
      <c r="G9" s="431"/>
      <c r="H9" s="431"/>
      <c r="I9" s="431"/>
      <c r="J9" s="431"/>
      <c r="K9" s="431"/>
      <c r="L9" s="431"/>
      <c r="M9" s="431"/>
      <c r="N9" s="431"/>
      <c r="O9" s="431"/>
      <c r="P9" s="431"/>
      <c r="Q9" s="431"/>
      <c r="R9" s="431">
        <v>0</v>
      </c>
      <c r="S9" s="431"/>
      <c r="T9" s="433">
        <v>0</v>
      </c>
      <c r="U9" s="431"/>
      <c r="V9" s="309">
        <f>SUM(C9:S9)</f>
        <v>0</v>
      </c>
    </row>
    <row r="10" spans="1:22" s="154" customFormat="1">
      <c r="A10" s="155">
        <v>4</v>
      </c>
      <c r="B10" s="153" t="s">
        <v>261</v>
      </c>
      <c r="C10" s="431"/>
      <c r="D10" s="431">
        <v>0</v>
      </c>
      <c r="E10" s="431"/>
      <c r="F10" s="431"/>
      <c r="G10" s="431"/>
      <c r="H10" s="431"/>
      <c r="I10" s="431"/>
      <c r="J10" s="431"/>
      <c r="K10" s="431"/>
      <c r="L10" s="431"/>
      <c r="M10" s="431"/>
      <c r="N10" s="431"/>
      <c r="O10" s="431"/>
      <c r="P10" s="431"/>
      <c r="Q10" s="431"/>
      <c r="R10" s="431">
        <v>0</v>
      </c>
      <c r="S10" s="431"/>
      <c r="T10" s="433">
        <v>0</v>
      </c>
      <c r="U10" s="431"/>
      <c r="V10" s="309">
        <f t="shared" si="0"/>
        <v>0</v>
      </c>
    </row>
    <row r="11" spans="1:22" s="154" customFormat="1">
      <c r="A11" s="155">
        <v>5</v>
      </c>
      <c r="B11" s="153" t="s">
        <v>262</v>
      </c>
      <c r="C11" s="431"/>
      <c r="D11" s="431">
        <v>0</v>
      </c>
      <c r="E11" s="431"/>
      <c r="F11" s="431"/>
      <c r="G11" s="431"/>
      <c r="H11" s="431"/>
      <c r="I11" s="431"/>
      <c r="J11" s="431"/>
      <c r="K11" s="431"/>
      <c r="L11" s="431"/>
      <c r="M11" s="431"/>
      <c r="N11" s="431"/>
      <c r="O11" s="431"/>
      <c r="P11" s="431"/>
      <c r="Q11" s="431"/>
      <c r="R11" s="431">
        <v>0</v>
      </c>
      <c r="S11" s="431"/>
      <c r="T11" s="433">
        <v>0</v>
      </c>
      <c r="U11" s="431"/>
      <c r="V11" s="309">
        <f t="shared" si="0"/>
        <v>0</v>
      </c>
    </row>
    <row r="12" spans="1:22" s="154" customFormat="1">
      <c r="A12" s="155">
        <v>6</v>
      </c>
      <c r="B12" s="153" t="s">
        <v>263</v>
      </c>
      <c r="C12" s="431"/>
      <c r="D12" s="431">
        <v>0</v>
      </c>
      <c r="E12" s="431"/>
      <c r="F12" s="431"/>
      <c r="G12" s="431"/>
      <c r="H12" s="431"/>
      <c r="I12" s="431"/>
      <c r="J12" s="431"/>
      <c r="K12" s="431"/>
      <c r="L12" s="431"/>
      <c r="M12" s="431"/>
      <c r="N12" s="431"/>
      <c r="O12" s="431"/>
      <c r="P12" s="431"/>
      <c r="Q12" s="431"/>
      <c r="R12" s="431">
        <v>0</v>
      </c>
      <c r="S12" s="431"/>
      <c r="T12" s="433">
        <v>0</v>
      </c>
      <c r="U12" s="431"/>
      <c r="V12" s="309">
        <f t="shared" si="0"/>
        <v>0</v>
      </c>
    </row>
    <row r="13" spans="1:22" s="154" customFormat="1">
      <c r="A13" s="155">
        <v>7</v>
      </c>
      <c r="B13" s="153" t="s">
        <v>78</v>
      </c>
      <c r="C13" s="431"/>
      <c r="D13" s="431">
        <v>159996293.6268</v>
      </c>
      <c r="E13" s="431"/>
      <c r="F13" s="431"/>
      <c r="G13" s="431"/>
      <c r="H13" s="431"/>
      <c r="I13" s="431"/>
      <c r="J13" s="431"/>
      <c r="K13" s="431"/>
      <c r="L13" s="431"/>
      <c r="M13" s="431"/>
      <c r="N13" s="431"/>
      <c r="O13" s="431"/>
      <c r="P13" s="431"/>
      <c r="Q13" s="431"/>
      <c r="R13" s="431">
        <v>20542972.742699999</v>
      </c>
      <c r="S13" s="431"/>
      <c r="T13" s="433">
        <v>123579838.4972</v>
      </c>
      <c r="U13" s="431">
        <v>56959427.872299999</v>
      </c>
      <c r="V13" s="309">
        <f t="shared" si="0"/>
        <v>180539266.36950001</v>
      </c>
    </row>
    <row r="14" spans="1:22" s="154" customFormat="1">
      <c r="A14" s="155">
        <v>8</v>
      </c>
      <c r="B14" s="153" t="s">
        <v>79</v>
      </c>
      <c r="C14" s="431"/>
      <c r="D14" s="431">
        <v>22098924.493799999</v>
      </c>
      <c r="E14" s="431"/>
      <c r="F14" s="431"/>
      <c r="G14" s="431"/>
      <c r="H14" s="431"/>
      <c r="I14" s="431"/>
      <c r="J14" s="431">
        <v>31199808.7808</v>
      </c>
      <c r="K14" s="431"/>
      <c r="L14" s="431"/>
      <c r="M14" s="431"/>
      <c r="N14" s="431"/>
      <c r="O14" s="431"/>
      <c r="P14" s="431"/>
      <c r="Q14" s="431"/>
      <c r="R14" s="431">
        <v>0</v>
      </c>
      <c r="S14" s="431"/>
      <c r="T14" s="433">
        <v>53298733.274599999</v>
      </c>
      <c r="U14" s="431"/>
      <c r="V14" s="309">
        <f t="shared" si="0"/>
        <v>53298733.274599999</v>
      </c>
    </row>
    <row r="15" spans="1:22" s="154" customFormat="1">
      <c r="A15" s="155">
        <v>9</v>
      </c>
      <c r="B15" s="153" t="s">
        <v>80</v>
      </c>
      <c r="C15" s="431"/>
      <c r="D15" s="431">
        <v>454627.87520000001</v>
      </c>
      <c r="E15" s="431"/>
      <c r="F15" s="431"/>
      <c r="G15" s="431"/>
      <c r="H15" s="431"/>
      <c r="I15" s="431"/>
      <c r="J15" s="431"/>
      <c r="K15" s="431"/>
      <c r="L15" s="431"/>
      <c r="M15" s="431"/>
      <c r="N15" s="431"/>
      <c r="O15" s="431"/>
      <c r="P15" s="431"/>
      <c r="Q15" s="431"/>
      <c r="R15" s="431">
        <v>0</v>
      </c>
      <c r="S15" s="431"/>
      <c r="T15" s="433">
        <v>454627.87520000001</v>
      </c>
      <c r="U15" s="431"/>
      <c r="V15" s="309">
        <f t="shared" si="0"/>
        <v>454627.87520000001</v>
      </c>
    </row>
    <row r="16" spans="1:22" s="154" customFormat="1">
      <c r="A16" s="155">
        <v>10</v>
      </c>
      <c r="B16" s="153" t="s">
        <v>74</v>
      </c>
      <c r="C16" s="431"/>
      <c r="D16" s="431">
        <v>2477691.3250000002</v>
      </c>
      <c r="E16" s="431"/>
      <c r="F16" s="431"/>
      <c r="G16" s="431"/>
      <c r="H16" s="431"/>
      <c r="I16" s="431"/>
      <c r="J16" s="431"/>
      <c r="K16" s="431"/>
      <c r="L16" s="431"/>
      <c r="M16" s="431"/>
      <c r="N16" s="431"/>
      <c r="O16" s="431"/>
      <c r="P16" s="431"/>
      <c r="Q16" s="431"/>
      <c r="R16" s="431">
        <v>0</v>
      </c>
      <c r="S16" s="431"/>
      <c r="T16" s="433">
        <v>2477691.3250000002</v>
      </c>
      <c r="U16" s="431"/>
      <c r="V16" s="309">
        <f t="shared" si="0"/>
        <v>2477691.3250000002</v>
      </c>
    </row>
    <row r="17" spans="1:22" s="154" customFormat="1">
      <c r="A17" s="155">
        <v>11</v>
      </c>
      <c r="B17" s="153" t="s">
        <v>75</v>
      </c>
      <c r="C17" s="431"/>
      <c r="D17" s="431">
        <v>0</v>
      </c>
      <c r="E17" s="431"/>
      <c r="F17" s="431"/>
      <c r="G17" s="431"/>
      <c r="H17" s="431"/>
      <c r="I17" s="431"/>
      <c r="J17" s="431"/>
      <c r="K17" s="431"/>
      <c r="L17" s="431"/>
      <c r="M17" s="431"/>
      <c r="N17" s="431"/>
      <c r="O17" s="431"/>
      <c r="P17" s="431"/>
      <c r="Q17" s="431"/>
      <c r="R17" s="431">
        <v>0</v>
      </c>
      <c r="S17" s="431"/>
      <c r="T17" s="433">
        <v>0</v>
      </c>
      <c r="U17" s="431"/>
      <c r="V17" s="309">
        <f t="shared" si="0"/>
        <v>0</v>
      </c>
    </row>
    <row r="18" spans="1:22" s="154" customFormat="1">
      <c r="A18" s="155">
        <v>12</v>
      </c>
      <c r="B18" s="153" t="s">
        <v>76</v>
      </c>
      <c r="C18" s="431"/>
      <c r="D18" s="431">
        <v>0</v>
      </c>
      <c r="E18" s="431"/>
      <c r="F18" s="431"/>
      <c r="G18" s="431"/>
      <c r="H18" s="431"/>
      <c r="I18" s="431"/>
      <c r="J18" s="431"/>
      <c r="K18" s="431"/>
      <c r="L18" s="431"/>
      <c r="M18" s="431"/>
      <c r="N18" s="431"/>
      <c r="O18" s="431"/>
      <c r="P18" s="431"/>
      <c r="Q18" s="431"/>
      <c r="R18" s="431">
        <v>0</v>
      </c>
      <c r="S18" s="431"/>
      <c r="T18" s="433">
        <v>0</v>
      </c>
      <c r="U18" s="431"/>
      <c r="V18" s="309">
        <f t="shared" si="0"/>
        <v>0</v>
      </c>
    </row>
    <row r="19" spans="1:22" s="154" customFormat="1">
      <c r="A19" s="155">
        <v>13</v>
      </c>
      <c r="B19" s="153" t="s">
        <v>77</v>
      </c>
      <c r="C19" s="431"/>
      <c r="D19" s="431">
        <v>0</v>
      </c>
      <c r="E19" s="431"/>
      <c r="F19" s="431"/>
      <c r="G19" s="431"/>
      <c r="H19" s="431"/>
      <c r="I19" s="431"/>
      <c r="J19" s="431"/>
      <c r="K19" s="431"/>
      <c r="L19" s="431"/>
      <c r="M19" s="431"/>
      <c r="N19" s="431"/>
      <c r="O19" s="431"/>
      <c r="P19" s="431"/>
      <c r="Q19" s="431"/>
      <c r="R19" s="431">
        <v>0</v>
      </c>
      <c r="S19" s="431"/>
      <c r="T19" s="433">
        <v>0</v>
      </c>
      <c r="U19" s="431"/>
      <c r="V19" s="309">
        <f t="shared" si="0"/>
        <v>0</v>
      </c>
    </row>
    <row r="20" spans="1:22" s="154" customFormat="1">
      <c r="A20" s="155">
        <v>14</v>
      </c>
      <c r="B20" s="153" t="s">
        <v>291</v>
      </c>
      <c r="C20" s="431"/>
      <c r="D20" s="431">
        <v>0</v>
      </c>
      <c r="E20" s="431"/>
      <c r="F20" s="431"/>
      <c r="G20" s="431"/>
      <c r="H20" s="431"/>
      <c r="I20" s="431"/>
      <c r="J20" s="431"/>
      <c r="K20" s="431"/>
      <c r="L20" s="431"/>
      <c r="M20" s="431"/>
      <c r="N20" s="431"/>
      <c r="O20" s="431"/>
      <c r="P20" s="431"/>
      <c r="Q20" s="431"/>
      <c r="R20" s="431">
        <v>0</v>
      </c>
      <c r="S20" s="431"/>
      <c r="T20" s="433">
        <v>0</v>
      </c>
      <c r="U20" s="431"/>
      <c r="V20" s="309">
        <f t="shared" si="0"/>
        <v>0</v>
      </c>
    </row>
    <row r="21" spans="1:22" ht="13.5" thickBot="1">
      <c r="A21" s="95"/>
      <c r="B21" s="96" t="s">
        <v>73</v>
      </c>
      <c r="C21" s="310">
        <f>SUM(C7:C20)</f>
        <v>0</v>
      </c>
      <c r="D21" s="308">
        <f t="shared" ref="D21:V21" si="1">SUM(D7:D20)</f>
        <v>185027537.32079998</v>
      </c>
      <c r="E21" s="308">
        <f t="shared" si="1"/>
        <v>0</v>
      </c>
      <c r="F21" s="308">
        <f t="shared" si="1"/>
        <v>0</v>
      </c>
      <c r="G21" s="308">
        <f t="shared" si="1"/>
        <v>0</v>
      </c>
      <c r="H21" s="308">
        <f t="shared" si="1"/>
        <v>0</v>
      </c>
      <c r="I21" s="308">
        <f t="shared" si="1"/>
        <v>0</v>
      </c>
      <c r="J21" s="308">
        <f t="shared" si="1"/>
        <v>31199808.7808</v>
      </c>
      <c r="K21" s="308">
        <f t="shared" si="1"/>
        <v>0</v>
      </c>
      <c r="L21" s="311">
        <f t="shared" si="1"/>
        <v>0</v>
      </c>
      <c r="M21" s="310">
        <f t="shared" si="1"/>
        <v>0</v>
      </c>
      <c r="N21" s="308">
        <f t="shared" si="1"/>
        <v>0</v>
      </c>
      <c r="O21" s="308">
        <f t="shared" si="1"/>
        <v>0</v>
      </c>
      <c r="P21" s="308">
        <f t="shared" si="1"/>
        <v>0</v>
      </c>
      <c r="Q21" s="308">
        <f t="shared" si="1"/>
        <v>0</v>
      </c>
      <c r="R21" s="308">
        <f t="shared" si="1"/>
        <v>20542972.742699999</v>
      </c>
      <c r="S21" s="311">
        <f t="shared" si="1"/>
        <v>0</v>
      </c>
      <c r="T21" s="311">
        <f>SUM(T7:T20)</f>
        <v>179810890.97199997</v>
      </c>
      <c r="U21" s="311">
        <f t="shared" si="1"/>
        <v>56959427.872299999</v>
      </c>
      <c r="V21" s="312">
        <f t="shared" si="1"/>
        <v>236770318.8443</v>
      </c>
    </row>
    <row r="24" spans="1:22">
      <c r="A24" s="14"/>
      <c r="B24" s="14"/>
      <c r="C24" s="65"/>
      <c r="D24" s="65"/>
      <c r="E24" s="65"/>
    </row>
    <row r="25" spans="1:22">
      <c r="A25" s="88"/>
      <c r="B25" s="88"/>
      <c r="C25" s="14"/>
      <c r="D25" s="65"/>
      <c r="E25" s="65"/>
    </row>
    <row r="26" spans="1:22">
      <c r="A26" s="88"/>
      <c r="B26" s="89"/>
      <c r="C26" s="14"/>
      <c r="D26" s="65"/>
      <c r="E26" s="65"/>
    </row>
    <row r="27" spans="1:22">
      <c r="A27" s="88"/>
      <c r="B27" s="88"/>
      <c r="C27" s="14"/>
      <c r="D27" s="65"/>
      <c r="E27" s="65"/>
    </row>
    <row r="28" spans="1:22">
      <c r="A28" s="88"/>
      <c r="B28" s="89"/>
      <c r="C28" s="14"/>
      <c r="D28" s="65"/>
      <c r="E28" s="65"/>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19" sqref="G19"/>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230</v>
      </c>
      <c r="B1" s="439" t="str">
        <f>'1. key ratios'!B1</f>
        <v>სს ”საქართველოს ბანკი”</v>
      </c>
    </row>
    <row r="2" spans="1:9">
      <c r="A2" s="2" t="s">
        <v>231</v>
      </c>
      <c r="B2" s="440">
        <f>'1. key ratios'!B2</f>
        <v>43190</v>
      </c>
    </row>
    <row r="4" spans="1:9" ht="13.5" thickBot="1">
      <c r="A4" s="2" t="s">
        <v>663</v>
      </c>
      <c r="B4" s="324" t="s">
        <v>770</v>
      </c>
    </row>
    <row r="5" spans="1:9">
      <c r="A5" s="93"/>
      <c r="B5" s="151"/>
      <c r="C5" s="157" t="s">
        <v>0</v>
      </c>
      <c r="D5" s="157" t="s">
        <v>1</v>
      </c>
      <c r="E5" s="157" t="s">
        <v>2</v>
      </c>
      <c r="F5" s="157" t="s">
        <v>3</v>
      </c>
      <c r="G5" s="322" t="s">
        <v>4</v>
      </c>
      <c r="H5" s="158" t="s">
        <v>9</v>
      </c>
      <c r="I5" s="20"/>
    </row>
    <row r="6" spans="1:9" ht="15" customHeight="1">
      <c r="A6" s="150"/>
      <c r="B6" s="18"/>
      <c r="C6" s="563" t="s">
        <v>762</v>
      </c>
      <c r="D6" s="567" t="s">
        <v>783</v>
      </c>
      <c r="E6" s="568"/>
      <c r="F6" s="563" t="s">
        <v>789</v>
      </c>
      <c r="G6" s="563" t="s">
        <v>790</v>
      </c>
      <c r="H6" s="565" t="s">
        <v>764</v>
      </c>
      <c r="I6" s="20"/>
    </row>
    <row r="7" spans="1:9" ht="76.5">
      <c r="A7" s="150"/>
      <c r="B7" s="18"/>
      <c r="C7" s="564"/>
      <c r="D7" s="323" t="s">
        <v>765</v>
      </c>
      <c r="E7" s="323" t="s">
        <v>763</v>
      </c>
      <c r="F7" s="564"/>
      <c r="G7" s="564"/>
      <c r="H7" s="566"/>
      <c r="I7" s="20"/>
    </row>
    <row r="8" spans="1:9">
      <c r="A8" s="85">
        <v>1</v>
      </c>
      <c r="B8" s="67" t="s">
        <v>258</v>
      </c>
      <c r="C8" s="434">
        <v>1974680941.8040161</v>
      </c>
      <c r="D8" s="434"/>
      <c r="E8" s="434"/>
      <c r="F8" s="434">
        <v>943472722.85432398</v>
      </c>
      <c r="G8" s="517">
        <f>F8</f>
        <v>943472722.85432398</v>
      </c>
      <c r="H8" s="329">
        <f>G8/(C8+E8)</f>
        <v>0.47778489318501871</v>
      </c>
    </row>
    <row r="9" spans="1:9" ht="15" customHeight="1">
      <c r="A9" s="85">
        <v>2</v>
      </c>
      <c r="B9" s="67" t="s">
        <v>259</v>
      </c>
      <c r="C9" s="434">
        <v>0</v>
      </c>
      <c r="D9" s="434"/>
      <c r="E9" s="434"/>
      <c r="F9" s="434"/>
      <c r="G9" s="517">
        <f t="shared" ref="G9:G21" si="0">F9</f>
        <v>0</v>
      </c>
      <c r="H9" s="329" t="e">
        <f t="shared" ref="H9:H21" si="1">G9/(C9+E9)</f>
        <v>#DIV/0!</v>
      </c>
    </row>
    <row r="10" spans="1:9">
      <c r="A10" s="85">
        <v>3</v>
      </c>
      <c r="B10" s="67" t="s">
        <v>260</v>
      </c>
      <c r="C10" s="434">
        <v>0</v>
      </c>
      <c r="D10" s="434"/>
      <c r="E10" s="434"/>
      <c r="F10" s="434"/>
      <c r="G10" s="517">
        <f t="shared" si="0"/>
        <v>0</v>
      </c>
      <c r="H10" s="329" t="e">
        <f t="shared" si="1"/>
        <v>#DIV/0!</v>
      </c>
    </row>
    <row r="11" spans="1:9">
      <c r="A11" s="85">
        <v>4</v>
      </c>
      <c r="B11" s="67" t="s">
        <v>261</v>
      </c>
      <c r="C11" s="434">
        <v>0</v>
      </c>
      <c r="D11" s="434"/>
      <c r="E11" s="434"/>
      <c r="F11" s="434"/>
      <c r="G11" s="517">
        <f t="shared" si="0"/>
        <v>0</v>
      </c>
      <c r="H11" s="329" t="e">
        <f t="shared" si="1"/>
        <v>#DIV/0!</v>
      </c>
    </row>
    <row r="12" spans="1:9">
      <c r="A12" s="85">
        <v>5</v>
      </c>
      <c r="B12" s="67" t="s">
        <v>262</v>
      </c>
      <c r="C12" s="434">
        <v>526381162.34799999</v>
      </c>
      <c r="D12" s="434"/>
      <c r="E12" s="434"/>
      <c r="F12" s="434"/>
      <c r="G12" s="517">
        <f t="shared" si="0"/>
        <v>0</v>
      </c>
      <c r="H12" s="329">
        <f t="shared" si="1"/>
        <v>0</v>
      </c>
    </row>
    <row r="13" spans="1:9">
      <c r="A13" s="85">
        <v>6</v>
      </c>
      <c r="B13" s="67" t="s">
        <v>263</v>
      </c>
      <c r="C13" s="434">
        <v>1432446773.9859998</v>
      </c>
      <c r="D13" s="434"/>
      <c r="E13" s="434"/>
      <c r="F13" s="434">
        <v>323770009.44889998</v>
      </c>
      <c r="G13" s="517">
        <f t="shared" si="0"/>
        <v>323770009.44889998</v>
      </c>
      <c r="H13" s="329">
        <f t="shared" si="1"/>
        <v>0.22602585682675033</v>
      </c>
    </row>
    <row r="14" spans="1:9">
      <c r="A14" s="85">
        <v>7</v>
      </c>
      <c r="B14" s="67" t="s">
        <v>78</v>
      </c>
      <c r="C14" s="434">
        <v>2398545973.8223681</v>
      </c>
      <c r="D14" s="434">
        <v>792000132.81529999</v>
      </c>
      <c r="E14" s="434">
        <v>322590861.15817994</v>
      </c>
      <c r="F14" s="434">
        <v>2769543901.4805479</v>
      </c>
      <c r="G14" s="517">
        <v>2589004635.1110477</v>
      </c>
      <c r="H14" s="329">
        <f t="shared" si="1"/>
        <v>0.95144228023709632</v>
      </c>
    </row>
    <row r="15" spans="1:9">
      <c r="A15" s="85">
        <v>8</v>
      </c>
      <c r="B15" s="67" t="s">
        <v>79</v>
      </c>
      <c r="C15" s="434">
        <v>3334854822.6197</v>
      </c>
      <c r="D15" s="434">
        <v>248638528.8114</v>
      </c>
      <c r="E15" s="434">
        <v>122786044.6287</v>
      </c>
      <c r="F15" s="434">
        <v>2593230650.4363003</v>
      </c>
      <c r="G15" s="517">
        <v>2539931917.1617002</v>
      </c>
      <c r="H15" s="329">
        <f t="shared" si="1"/>
        <v>0.73458523157235389</v>
      </c>
    </row>
    <row r="16" spans="1:9">
      <c r="A16" s="85">
        <v>9</v>
      </c>
      <c r="B16" s="67" t="s">
        <v>80</v>
      </c>
      <c r="C16" s="434">
        <v>1133794197.0097001</v>
      </c>
      <c r="D16" s="434"/>
      <c r="E16" s="434"/>
      <c r="F16" s="434">
        <v>396827968.95339501</v>
      </c>
      <c r="G16" s="517">
        <v>396373341.07819504</v>
      </c>
      <c r="H16" s="329">
        <f t="shared" si="1"/>
        <v>0.34959902081312549</v>
      </c>
    </row>
    <row r="17" spans="1:8">
      <c r="A17" s="85">
        <v>10</v>
      </c>
      <c r="B17" s="67" t="s">
        <v>74</v>
      </c>
      <c r="C17" s="434">
        <v>109109899.89819998</v>
      </c>
      <c r="D17" s="434"/>
      <c r="E17" s="434"/>
      <c r="F17" s="434">
        <v>111238084.63488193</v>
      </c>
      <c r="G17" s="517">
        <v>108760393.30988193</v>
      </c>
      <c r="H17" s="329">
        <f t="shared" si="1"/>
        <v>0.99679674723701384</v>
      </c>
    </row>
    <row r="18" spans="1:8">
      <c r="A18" s="85">
        <v>11</v>
      </c>
      <c r="B18" s="67" t="s">
        <v>75</v>
      </c>
      <c r="C18" s="434">
        <v>400489473.8442238</v>
      </c>
      <c r="D18" s="434"/>
      <c r="E18" s="434"/>
      <c r="F18" s="434">
        <v>548282125.18895948</v>
      </c>
      <c r="G18" s="517">
        <f t="shared" si="0"/>
        <v>548282125.18895948</v>
      </c>
      <c r="H18" s="329">
        <f t="shared" si="1"/>
        <v>1.369030051966414</v>
      </c>
    </row>
    <row r="19" spans="1:8">
      <c r="A19" s="85">
        <v>12</v>
      </c>
      <c r="B19" s="67" t="s">
        <v>76</v>
      </c>
      <c r="C19" s="434">
        <v>0</v>
      </c>
      <c r="D19" s="434"/>
      <c r="E19" s="434"/>
      <c r="F19" s="434"/>
      <c r="G19" s="517">
        <f t="shared" si="0"/>
        <v>0</v>
      </c>
      <c r="H19" s="329" t="e">
        <f t="shared" si="1"/>
        <v>#DIV/0!</v>
      </c>
    </row>
    <row r="20" spans="1:8">
      <c r="A20" s="85">
        <v>13</v>
      </c>
      <c r="B20" s="67" t="s">
        <v>77</v>
      </c>
      <c r="C20" s="434">
        <v>0</v>
      </c>
      <c r="D20" s="434"/>
      <c r="E20" s="434"/>
      <c r="F20" s="434"/>
      <c r="G20" s="517">
        <f t="shared" si="0"/>
        <v>0</v>
      </c>
      <c r="H20" s="329" t="e">
        <f t="shared" si="1"/>
        <v>#DIV/0!</v>
      </c>
    </row>
    <row r="21" spans="1:8">
      <c r="A21" s="85">
        <v>14</v>
      </c>
      <c r="B21" s="67" t="s">
        <v>291</v>
      </c>
      <c r="C21" s="434">
        <v>1124574736.619211</v>
      </c>
      <c r="D21" s="434"/>
      <c r="E21" s="434"/>
      <c r="F21" s="434">
        <v>869793265.08421087</v>
      </c>
      <c r="G21" s="517">
        <f t="shared" si="0"/>
        <v>869793265.08421087</v>
      </c>
      <c r="H21" s="329">
        <f t="shared" si="1"/>
        <v>0.77344193921611193</v>
      </c>
    </row>
    <row r="22" spans="1:8" ht="13.5" thickBot="1">
      <c r="A22" s="152"/>
      <c r="B22" s="159" t="s">
        <v>73</v>
      </c>
      <c r="C22" s="308">
        <f t="shared" ref="C22:G22" si="2">SUM(C8:C21)</f>
        <v>12434877981.951418</v>
      </c>
      <c r="D22" s="308">
        <f t="shared" si="2"/>
        <v>1040638661.6266999</v>
      </c>
      <c r="E22" s="308">
        <f t="shared" si="2"/>
        <v>445376905.78687996</v>
      </c>
      <c r="F22" s="308">
        <f t="shared" si="2"/>
        <v>8556158728.0815182</v>
      </c>
      <c r="G22" s="308">
        <f t="shared" si="2"/>
        <v>8319388409.2372189</v>
      </c>
      <c r="H22" s="330">
        <f>G22/(C22+E22)</f>
        <v>0.64590246712874311</v>
      </c>
    </row>
    <row r="28" spans="1:8" ht="10.5" customHeight="1"/>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5"/>
  <sheetViews>
    <sheetView zoomScaleNormal="10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9.28515625" style="356" customWidth="1"/>
    <col min="2" max="2" width="99.85546875" style="356" bestFit="1" customWidth="1"/>
    <col min="3" max="3" width="12.7109375" style="454" bestFit="1" customWidth="1"/>
    <col min="4" max="4" width="13.42578125" style="454" bestFit="1" customWidth="1"/>
    <col min="5" max="6" width="12.7109375" style="454" bestFit="1" customWidth="1"/>
    <col min="7" max="7" width="13.42578125" style="454" bestFit="1" customWidth="1"/>
    <col min="8" max="9" width="12.7109375" style="454" bestFit="1" customWidth="1"/>
    <col min="10" max="10" width="13.42578125" style="454" bestFit="1" customWidth="1"/>
    <col min="11" max="11" width="12.7109375" style="454" bestFit="1" customWidth="1"/>
    <col min="12" max="12" width="12.28515625" style="356" bestFit="1" customWidth="1"/>
    <col min="13" max="13" width="22" style="356" bestFit="1" customWidth="1"/>
    <col min="14" max="16384" width="9.140625" style="356"/>
  </cols>
  <sheetData>
    <row r="1" spans="1:13">
      <c r="A1" s="356" t="s">
        <v>230</v>
      </c>
      <c r="B1" s="439" t="str">
        <f>'1. key ratios'!B1</f>
        <v>სს ”საქართველოს ბანკი”</v>
      </c>
    </row>
    <row r="2" spans="1:13">
      <c r="A2" s="356" t="s">
        <v>231</v>
      </c>
      <c r="B2" s="440">
        <f>'1. key ratios'!B2</f>
        <v>43190</v>
      </c>
    </row>
    <row r="3" spans="1:13">
      <c r="B3" s="357"/>
    </row>
    <row r="4" spans="1:13" ht="13.5" thickBot="1">
      <c r="A4" s="356" t="s">
        <v>832</v>
      </c>
      <c r="B4" s="324" t="s">
        <v>831</v>
      </c>
      <c r="M4" s="464"/>
    </row>
    <row r="5" spans="1:13">
      <c r="A5" s="572"/>
      <c r="B5" s="573"/>
      <c r="C5" s="570" t="s">
        <v>878</v>
      </c>
      <c r="D5" s="570"/>
      <c r="E5" s="570"/>
      <c r="F5" s="570" t="s">
        <v>879</v>
      </c>
      <c r="G5" s="570"/>
      <c r="H5" s="570"/>
      <c r="I5" s="570" t="s">
        <v>880</v>
      </c>
      <c r="J5" s="570"/>
      <c r="K5" s="571"/>
    </row>
    <row r="6" spans="1:13">
      <c r="A6" s="354"/>
      <c r="B6" s="355"/>
      <c r="C6" s="466" t="s">
        <v>32</v>
      </c>
      <c r="D6" s="466" t="s">
        <v>137</v>
      </c>
      <c r="E6" s="466" t="s">
        <v>73</v>
      </c>
      <c r="F6" s="466" t="s">
        <v>32</v>
      </c>
      <c r="G6" s="466" t="s">
        <v>137</v>
      </c>
      <c r="H6" s="466" t="s">
        <v>73</v>
      </c>
      <c r="I6" s="466" t="s">
        <v>32</v>
      </c>
      <c r="J6" s="466" t="s">
        <v>137</v>
      </c>
      <c r="K6" s="509" t="s">
        <v>73</v>
      </c>
    </row>
    <row r="7" spans="1:13">
      <c r="A7" s="362" t="s">
        <v>802</v>
      </c>
      <c r="B7" s="353"/>
      <c r="C7" s="455"/>
      <c r="D7" s="455"/>
      <c r="E7" s="455"/>
      <c r="F7" s="455"/>
      <c r="G7" s="455"/>
      <c r="H7" s="455"/>
      <c r="I7" s="455"/>
      <c r="J7" s="455"/>
      <c r="K7" s="475"/>
    </row>
    <row r="8" spans="1:13">
      <c r="A8" s="352">
        <v>1</v>
      </c>
      <c r="B8" s="343" t="s">
        <v>802</v>
      </c>
      <c r="C8" s="476"/>
      <c r="D8" s="476"/>
      <c r="E8" s="476"/>
      <c r="F8" s="456">
        <v>741922349.53912067</v>
      </c>
      <c r="G8" s="456">
        <v>2057192711.8305438</v>
      </c>
      <c r="H8" s="456">
        <v>2799115061.3696647</v>
      </c>
      <c r="I8" s="456">
        <v>742005299.74389565</v>
      </c>
      <c r="J8" s="456">
        <v>1716627685.6203828</v>
      </c>
      <c r="K8" s="460">
        <v>2458632985.3642783</v>
      </c>
      <c r="L8" s="454"/>
    </row>
    <row r="9" spans="1:13">
      <c r="A9" s="362" t="s">
        <v>803</v>
      </c>
      <c r="B9" s="353"/>
      <c r="C9" s="455"/>
      <c r="D9" s="455"/>
      <c r="E9" s="455"/>
      <c r="F9" s="455"/>
      <c r="G9" s="455"/>
      <c r="H9" s="455"/>
      <c r="I9" s="455"/>
      <c r="J9" s="455"/>
      <c r="K9" s="475"/>
      <c r="L9" s="454"/>
    </row>
    <row r="10" spans="1:13">
      <c r="A10" s="363">
        <v>2</v>
      </c>
      <c r="B10" s="467" t="s">
        <v>804</v>
      </c>
      <c r="C10" s="477">
        <v>654567244.23966062</v>
      </c>
      <c r="D10" s="478">
        <v>2063649637.7149491</v>
      </c>
      <c r="E10" s="478">
        <v>2718216881.9546123</v>
      </c>
      <c r="F10" s="478">
        <v>125976827.06879035</v>
      </c>
      <c r="G10" s="478">
        <v>485592265.67011112</v>
      </c>
      <c r="H10" s="478">
        <v>611569092.73890126</v>
      </c>
      <c r="I10" s="478">
        <v>35034389.476976708</v>
      </c>
      <c r="J10" s="478">
        <v>131362250.28516068</v>
      </c>
      <c r="K10" s="479">
        <v>166396639.76213747</v>
      </c>
      <c r="L10" s="454"/>
    </row>
    <row r="11" spans="1:13">
      <c r="A11" s="363">
        <v>3</v>
      </c>
      <c r="B11" s="467" t="s">
        <v>805</v>
      </c>
      <c r="C11" s="477">
        <v>1874854992.90325</v>
      </c>
      <c r="D11" s="478">
        <v>3753834518.4248805</v>
      </c>
      <c r="E11" s="478">
        <v>5628689511.3281326</v>
      </c>
      <c r="F11" s="478">
        <v>733875449.64322543</v>
      </c>
      <c r="G11" s="478">
        <v>1433504494.1893563</v>
      </c>
      <c r="H11" s="478">
        <v>2167379943.8325815</v>
      </c>
      <c r="I11" s="478">
        <v>562652180.68134594</v>
      </c>
      <c r="J11" s="478">
        <v>904732467.94451785</v>
      </c>
      <c r="K11" s="479">
        <v>1467384648.6258636</v>
      </c>
      <c r="L11" s="454"/>
    </row>
    <row r="12" spans="1:13">
      <c r="A12" s="363">
        <v>4</v>
      </c>
      <c r="B12" s="467" t="s">
        <v>806</v>
      </c>
      <c r="C12" s="477">
        <v>935892635.55556822</v>
      </c>
      <c r="D12" s="478">
        <v>0</v>
      </c>
      <c r="E12" s="478">
        <v>935892635.55556822</v>
      </c>
      <c r="F12" s="478">
        <v>0</v>
      </c>
      <c r="G12" s="478">
        <v>0</v>
      </c>
      <c r="H12" s="478">
        <v>0</v>
      </c>
      <c r="I12" s="478"/>
      <c r="J12" s="478"/>
      <c r="K12" s="479"/>
      <c r="L12" s="454"/>
    </row>
    <row r="13" spans="1:13">
      <c r="A13" s="363">
        <v>5</v>
      </c>
      <c r="B13" s="467" t="s">
        <v>807</v>
      </c>
      <c r="C13" s="477">
        <v>564321847.26113629</v>
      </c>
      <c r="D13" s="478">
        <v>465750497.46287864</v>
      </c>
      <c r="E13" s="478">
        <v>1030072344.7240151</v>
      </c>
      <c r="F13" s="478">
        <v>95386436.699018776</v>
      </c>
      <c r="G13" s="478">
        <v>70475750.79303056</v>
      </c>
      <c r="H13" s="478">
        <v>165862187.49204919</v>
      </c>
      <c r="I13" s="478">
        <v>32485082.380369339</v>
      </c>
      <c r="J13" s="478">
        <v>28551513.236022614</v>
      </c>
      <c r="K13" s="479">
        <v>61036595.61639189</v>
      </c>
      <c r="L13" s="454"/>
    </row>
    <row r="14" spans="1:13">
      <c r="A14" s="363">
        <v>6</v>
      </c>
      <c r="B14" s="467" t="s">
        <v>822</v>
      </c>
      <c r="C14" s="477"/>
      <c r="D14" s="478"/>
      <c r="E14" s="478"/>
      <c r="F14" s="478"/>
      <c r="G14" s="478"/>
      <c r="H14" s="478"/>
      <c r="I14" s="478"/>
      <c r="J14" s="478"/>
      <c r="K14" s="479"/>
      <c r="L14" s="454"/>
    </row>
    <row r="15" spans="1:13">
      <c r="A15" s="363">
        <v>7</v>
      </c>
      <c r="B15" s="467" t="s">
        <v>809</v>
      </c>
      <c r="C15" s="477">
        <v>31929185.352499995</v>
      </c>
      <c r="D15" s="478">
        <v>101479821.89602271</v>
      </c>
      <c r="E15" s="478">
        <v>133409007.24852267</v>
      </c>
      <c r="F15" s="478">
        <v>32058670.491136368</v>
      </c>
      <c r="G15" s="478">
        <v>102983341.59249997</v>
      </c>
      <c r="H15" s="478">
        <v>135042012.08363631</v>
      </c>
      <c r="I15" s="478">
        <v>31938091.648636363</v>
      </c>
      <c r="J15" s="478">
        <v>101479821.89602271</v>
      </c>
      <c r="K15" s="479">
        <v>133417913.54465908</v>
      </c>
      <c r="L15" s="454"/>
    </row>
    <row r="16" spans="1:13">
      <c r="A16" s="363">
        <v>8</v>
      </c>
      <c r="B16" s="468" t="s">
        <v>810</v>
      </c>
      <c r="C16" s="477">
        <v>3406998661.0724545</v>
      </c>
      <c r="D16" s="478">
        <v>4321064837.783782</v>
      </c>
      <c r="E16" s="478">
        <v>7728063498.8562393</v>
      </c>
      <c r="F16" s="478">
        <v>861320556.83338046</v>
      </c>
      <c r="G16" s="478">
        <v>1606963586.5748868</v>
      </c>
      <c r="H16" s="478">
        <v>2468284143.408267</v>
      </c>
      <c r="I16" s="478">
        <v>627075354.71035159</v>
      </c>
      <c r="J16" s="478">
        <v>1034763803.0765631</v>
      </c>
      <c r="K16" s="479">
        <v>1661839157.7869146</v>
      </c>
      <c r="L16" s="454"/>
      <c r="M16" s="454"/>
    </row>
    <row r="17" spans="1:14">
      <c r="A17" s="362" t="s">
        <v>811</v>
      </c>
      <c r="B17" s="353"/>
      <c r="C17" s="455"/>
      <c r="D17" s="455"/>
      <c r="E17" s="455"/>
      <c r="F17" s="455"/>
      <c r="G17" s="455"/>
      <c r="H17" s="455"/>
      <c r="I17" s="455"/>
      <c r="J17" s="455"/>
      <c r="K17" s="475"/>
      <c r="L17" s="454"/>
    </row>
    <row r="18" spans="1:14">
      <c r="A18" s="363">
        <v>9</v>
      </c>
      <c r="B18" s="467" t="s">
        <v>812</v>
      </c>
      <c r="C18" s="477">
        <v>0</v>
      </c>
      <c r="D18" s="478">
        <v>0</v>
      </c>
      <c r="E18" s="478">
        <v>0</v>
      </c>
      <c r="F18" s="478">
        <v>0</v>
      </c>
      <c r="G18" s="478">
        <v>0</v>
      </c>
      <c r="H18" s="478">
        <v>0</v>
      </c>
      <c r="I18" s="478"/>
      <c r="J18" s="478"/>
      <c r="K18" s="479"/>
      <c r="L18" s="454"/>
    </row>
    <row r="19" spans="1:14">
      <c r="A19" s="363">
        <v>10</v>
      </c>
      <c r="B19" s="467" t="s">
        <v>813</v>
      </c>
      <c r="C19" s="477">
        <v>156334762.12590915</v>
      </c>
      <c r="D19" s="478">
        <v>156660736.17042392</v>
      </c>
      <c r="E19" s="478">
        <v>312995498.2963329</v>
      </c>
      <c r="F19" s="478">
        <v>78481955.803465873</v>
      </c>
      <c r="G19" s="478">
        <v>78712638.025962487</v>
      </c>
      <c r="H19" s="478">
        <v>157194593.8294284</v>
      </c>
      <c r="I19" s="478">
        <v>80894707.93414779</v>
      </c>
      <c r="J19" s="478">
        <v>1137550101.0702987</v>
      </c>
      <c r="K19" s="479">
        <v>1218444809.004446</v>
      </c>
      <c r="L19" s="454"/>
      <c r="N19" s="465"/>
    </row>
    <row r="20" spans="1:14">
      <c r="A20" s="363">
        <v>11</v>
      </c>
      <c r="B20" s="467" t="s">
        <v>814</v>
      </c>
      <c r="C20" s="477">
        <v>1870765.000909091</v>
      </c>
      <c r="D20" s="478">
        <v>5155986.5090909088</v>
      </c>
      <c r="E20" s="478">
        <v>7026751.5099999933</v>
      </c>
      <c r="F20" s="478">
        <v>1871825.8270454549</v>
      </c>
      <c r="G20" s="478">
        <v>5155824.2545454539</v>
      </c>
      <c r="H20" s="478">
        <v>7027650.0815909049</v>
      </c>
      <c r="I20" s="478">
        <v>1870765.000909091</v>
      </c>
      <c r="J20" s="478">
        <v>5134065.7818181813</v>
      </c>
      <c r="K20" s="479">
        <v>7004830.7827272657</v>
      </c>
      <c r="L20" s="454"/>
    </row>
    <row r="21" spans="1:14" ht="13.5" thickBot="1">
      <c r="A21" s="215">
        <v>12</v>
      </c>
      <c r="B21" s="364" t="s">
        <v>815</v>
      </c>
      <c r="C21" s="480">
        <v>158205527.12681821</v>
      </c>
      <c r="D21" s="457">
        <v>161816722.67951471</v>
      </c>
      <c r="E21" s="480">
        <v>320022249.80633271</v>
      </c>
      <c r="F21" s="457">
        <v>80353781.630511329</v>
      </c>
      <c r="G21" s="457">
        <v>83868462.280507937</v>
      </c>
      <c r="H21" s="457">
        <v>164222243.9110193</v>
      </c>
      <c r="I21" s="457">
        <v>82765472.93505688</v>
      </c>
      <c r="J21" s="457">
        <v>1142684166.8521168</v>
      </c>
      <c r="K21" s="461">
        <v>1225449639.7871733</v>
      </c>
      <c r="L21" s="454"/>
    </row>
    <row r="22" spans="1:14" ht="13.5" thickBot="1">
      <c r="A22" s="350"/>
      <c r="B22" s="351"/>
      <c r="C22" s="508"/>
      <c r="D22" s="508"/>
      <c r="E22" s="508"/>
      <c r="F22" s="569" t="s">
        <v>816</v>
      </c>
      <c r="G22" s="570"/>
      <c r="H22" s="570"/>
      <c r="I22" s="569" t="s">
        <v>817</v>
      </c>
      <c r="J22" s="570"/>
      <c r="K22" s="571"/>
      <c r="L22" s="454"/>
    </row>
    <row r="23" spans="1:14">
      <c r="A23" s="347">
        <v>13</v>
      </c>
      <c r="B23" s="344" t="s">
        <v>802</v>
      </c>
      <c r="C23" s="510"/>
      <c r="D23" s="510"/>
      <c r="E23" s="510"/>
      <c r="F23" s="458">
        <f t="shared" ref="F23:K23" si="0">F8</f>
        <v>741922349.53912067</v>
      </c>
      <c r="G23" s="458">
        <f t="shared" si="0"/>
        <v>2057192711.8305438</v>
      </c>
      <c r="H23" s="458">
        <f t="shared" si="0"/>
        <v>2799115061.3696647</v>
      </c>
      <c r="I23" s="458">
        <f t="shared" si="0"/>
        <v>742005299.74389565</v>
      </c>
      <c r="J23" s="458">
        <f t="shared" si="0"/>
        <v>1716627685.6203828</v>
      </c>
      <c r="K23" s="462">
        <f t="shared" si="0"/>
        <v>2458632985.3642783</v>
      </c>
      <c r="L23" s="454"/>
    </row>
    <row r="24" spans="1:14" ht="13.5" thickBot="1">
      <c r="A24" s="348">
        <v>14</v>
      </c>
      <c r="B24" s="345" t="s">
        <v>818</v>
      </c>
      <c r="C24" s="511"/>
      <c r="D24" s="512"/>
      <c r="E24" s="513"/>
      <c r="F24" s="459">
        <f>F16-F21</f>
        <v>780966775.20286918</v>
      </c>
      <c r="G24" s="459">
        <f>G16-G21</f>
        <v>1523095124.2943788</v>
      </c>
      <c r="H24" s="459">
        <f>H16-H21</f>
        <v>2304061899.4972477</v>
      </c>
      <c r="I24" s="459">
        <f>MAX(I16-I21,I16*0.25)</f>
        <v>544309881.77529466</v>
      </c>
      <c r="J24" s="459">
        <f>MAX(J16-J21,J16*0.25)</f>
        <v>258690950.76914078</v>
      </c>
      <c r="K24" s="463">
        <f>MAX(K16-K21,K16*0.25)</f>
        <v>436389517.99974132</v>
      </c>
      <c r="L24" s="454"/>
    </row>
    <row r="25" spans="1:14" ht="13.5" thickBot="1">
      <c r="A25" s="349">
        <v>15</v>
      </c>
      <c r="B25" s="346" t="s">
        <v>819</v>
      </c>
      <c r="C25" s="514"/>
      <c r="D25" s="514"/>
      <c r="E25" s="514"/>
      <c r="F25" s="515">
        <f t="shared" ref="F25:J25" si="1">IFERROR(F23/F24,0)</f>
        <v>0.95000501057985975</v>
      </c>
      <c r="G25" s="515">
        <f t="shared" si="1"/>
        <v>1.3506659426696033</v>
      </c>
      <c r="H25" s="515">
        <f t="shared" si="1"/>
        <v>1.2148610512505931</v>
      </c>
      <c r="I25" s="515">
        <f t="shared" si="1"/>
        <v>1.3632038009741936</v>
      </c>
      <c r="J25" s="515">
        <f t="shared" si="1"/>
        <v>6.6358242548357405</v>
      </c>
      <c r="K25" s="516">
        <f>IFERROR(K23/K24,0)</f>
        <v>5.6340330918895623</v>
      </c>
      <c r="L25" s="454"/>
    </row>
  </sheetData>
  <mergeCells count="6">
    <mergeCell ref="F22:H22"/>
    <mergeCell ref="I22:K22"/>
    <mergeCell ref="A5:B5"/>
    <mergeCell ref="C5:E5"/>
    <mergeCell ref="F5:H5"/>
    <mergeCell ref="I5:K5"/>
  </mergeCells>
  <pageMargins left="0.7" right="0.7" top="0.75" bottom="0.75" header="0.3" footer="0.3"/>
  <pageSetup paperSize="9" scale="27" orientation="portrait"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N22"/>
  <sheetViews>
    <sheetView zoomScaleNormal="100" workbookViewId="0">
      <pane xSplit="1" ySplit="5" topLeftCell="B6" activePane="bottomRight" state="frozen"/>
      <selection pane="topRight" activeCell="B1" sqref="B1"/>
      <selection pane="bottomLeft" activeCell="A5" sqref="A5"/>
      <selection pane="bottomRight" activeCell="F9" sqref="F9"/>
    </sheetView>
  </sheetViews>
  <sheetFormatPr defaultColWidth="9.140625" defaultRowHeight="15"/>
  <cols>
    <col min="1" max="1" width="10.5703125" style="62" bestFit="1" customWidth="1"/>
    <col min="2" max="2" width="95" style="62" customWidth="1"/>
    <col min="3" max="3" width="13.140625" style="62" bestFit="1" customWidth="1"/>
    <col min="4" max="4" width="10" style="62" bestFit="1" customWidth="1"/>
    <col min="5" max="5" width="18.28515625" style="62" bestFit="1" customWidth="1"/>
    <col min="6" max="13" width="10.7109375" style="62" customWidth="1"/>
    <col min="14" max="14" width="31" style="62" bestFit="1" customWidth="1"/>
    <col min="15" max="16384" width="9.140625" style="11"/>
  </cols>
  <sheetData>
    <row r="1" spans="1:14">
      <c r="A1" s="5" t="s">
        <v>230</v>
      </c>
      <c r="B1" s="439" t="str">
        <f>'1. key ratios'!B1</f>
        <v>სს ”საქართველოს ბანკი”</v>
      </c>
    </row>
    <row r="2" spans="1:14" ht="14.25" customHeight="1">
      <c r="A2" s="62" t="s">
        <v>231</v>
      </c>
      <c r="B2" s="440">
        <f>'1. key ratios'!B2</f>
        <v>43190</v>
      </c>
    </row>
    <row r="3" spans="1:14" ht="14.25" customHeight="1"/>
    <row r="4" spans="1:14" ht="15.75" thickBot="1">
      <c r="A4" s="2" t="s">
        <v>664</v>
      </c>
      <c r="B4" s="86" t="s">
        <v>82</v>
      </c>
    </row>
    <row r="5" spans="1:14" s="21" customFormat="1" ht="12.75">
      <c r="A5" s="168"/>
      <c r="B5" s="169"/>
      <c r="C5" s="170" t="s">
        <v>0</v>
      </c>
      <c r="D5" s="170" t="s">
        <v>1</v>
      </c>
      <c r="E5" s="170" t="s">
        <v>2</v>
      </c>
      <c r="F5" s="170" t="s">
        <v>3</v>
      </c>
      <c r="G5" s="170" t="s">
        <v>4</v>
      </c>
      <c r="H5" s="170" t="s">
        <v>9</v>
      </c>
      <c r="I5" s="170" t="s">
        <v>280</v>
      </c>
      <c r="J5" s="170" t="s">
        <v>281</v>
      </c>
      <c r="K5" s="170" t="s">
        <v>282</v>
      </c>
      <c r="L5" s="170" t="s">
        <v>283</v>
      </c>
      <c r="M5" s="170" t="s">
        <v>284</v>
      </c>
      <c r="N5" s="171" t="s">
        <v>285</v>
      </c>
    </row>
    <row r="6" spans="1:14" ht="45">
      <c r="A6" s="160"/>
      <c r="B6" s="98"/>
      <c r="C6" s="99" t="s">
        <v>92</v>
      </c>
      <c r="D6" s="100" t="s">
        <v>81</v>
      </c>
      <c r="E6" s="101" t="s">
        <v>91</v>
      </c>
      <c r="F6" s="102">
        <v>0</v>
      </c>
      <c r="G6" s="102">
        <v>0.2</v>
      </c>
      <c r="H6" s="102">
        <v>0.35</v>
      </c>
      <c r="I6" s="102">
        <v>0.5</v>
      </c>
      <c r="J6" s="102">
        <v>0.75</v>
      </c>
      <c r="K6" s="102">
        <v>1</v>
      </c>
      <c r="L6" s="102">
        <v>1.5</v>
      </c>
      <c r="M6" s="102">
        <v>2.5</v>
      </c>
      <c r="N6" s="161" t="s">
        <v>82</v>
      </c>
    </row>
    <row r="7" spans="1:14">
      <c r="A7" s="162">
        <v>1</v>
      </c>
      <c r="B7" s="103" t="s">
        <v>83</v>
      </c>
      <c r="C7" s="313">
        <f>SUM(C8:C13)</f>
        <v>148974417.27689999</v>
      </c>
      <c r="D7" s="98"/>
      <c r="E7" s="316">
        <f t="shared" ref="E7:M7" si="0">SUM(E8:E13)</f>
        <v>2979488.3455380001</v>
      </c>
      <c r="F7" s="313">
        <f>SUM(F8:F13)</f>
        <v>0</v>
      </c>
      <c r="G7" s="313">
        <f t="shared" si="0"/>
        <v>0</v>
      </c>
      <c r="H7" s="313">
        <f t="shared" si="0"/>
        <v>0</v>
      </c>
      <c r="I7" s="313">
        <f t="shared" si="0"/>
        <v>0</v>
      </c>
      <c r="J7" s="313">
        <f t="shared" si="0"/>
        <v>0</v>
      </c>
      <c r="K7" s="313">
        <f t="shared" si="0"/>
        <v>2979488.3455380001</v>
      </c>
      <c r="L7" s="313">
        <f t="shared" si="0"/>
        <v>0</v>
      </c>
      <c r="M7" s="313">
        <f t="shared" si="0"/>
        <v>0</v>
      </c>
      <c r="N7" s="163">
        <f>SUM(N8:N13)</f>
        <v>2979488.3455380001</v>
      </c>
    </row>
    <row r="8" spans="1:14">
      <c r="A8" s="162">
        <v>1.1000000000000001</v>
      </c>
      <c r="B8" s="104" t="s">
        <v>84</v>
      </c>
      <c r="C8" s="435">
        <v>148974417.27689999</v>
      </c>
      <c r="D8" s="105">
        <v>0.02</v>
      </c>
      <c r="E8" s="316">
        <f>C8*D8</f>
        <v>2979488.3455380001</v>
      </c>
      <c r="F8" s="314"/>
      <c r="G8" s="314"/>
      <c r="H8" s="314"/>
      <c r="I8" s="314"/>
      <c r="J8" s="314"/>
      <c r="K8" s="314">
        <f>E8</f>
        <v>2979488.3455380001</v>
      </c>
      <c r="L8" s="314"/>
      <c r="M8" s="314"/>
      <c r="N8" s="163">
        <f>SUMPRODUCT($F$6:$M$6,F8:M8)</f>
        <v>2979488.3455380001</v>
      </c>
    </row>
    <row r="9" spans="1:14">
      <c r="A9" s="162">
        <v>1.2</v>
      </c>
      <c r="B9" s="104" t="s">
        <v>85</v>
      </c>
      <c r="C9" s="435">
        <v>0</v>
      </c>
      <c r="D9" s="105">
        <v>0.05</v>
      </c>
      <c r="E9" s="316">
        <f>C9*D9</f>
        <v>0</v>
      </c>
      <c r="F9" s="314"/>
      <c r="G9" s="314"/>
      <c r="H9" s="314"/>
      <c r="I9" s="314"/>
      <c r="J9" s="314"/>
      <c r="K9" s="314"/>
      <c r="L9" s="314"/>
      <c r="M9" s="314"/>
      <c r="N9" s="163">
        <f t="shared" ref="N9:N12" si="1">SUMPRODUCT($F$6:$M$6,F9:M9)</f>
        <v>0</v>
      </c>
    </row>
    <row r="10" spans="1:14">
      <c r="A10" s="162">
        <v>1.3</v>
      </c>
      <c r="B10" s="104" t="s">
        <v>86</v>
      </c>
      <c r="C10" s="435">
        <v>0</v>
      </c>
      <c r="D10" s="105">
        <v>0.08</v>
      </c>
      <c r="E10" s="316">
        <f>C10*D10</f>
        <v>0</v>
      </c>
      <c r="F10" s="314"/>
      <c r="G10" s="314"/>
      <c r="H10" s="314"/>
      <c r="I10" s="314"/>
      <c r="J10" s="314"/>
      <c r="K10" s="314"/>
      <c r="L10" s="314"/>
      <c r="M10" s="314"/>
      <c r="N10" s="163">
        <f>SUMPRODUCT($F$6:$M$6,F10:M10)</f>
        <v>0</v>
      </c>
    </row>
    <row r="11" spans="1:14">
      <c r="A11" s="162">
        <v>1.4</v>
      </c>
      <c r="B11" s="104" t="s">
        <v>87</v>
      </c>
      <c r="C11" s="435">
        <v>0</v>
      </c>
      <c r="D11" s="105">
        <v>0.11</v>
      </c>
      <c r="E11" s="316">
        <f>C11*D11</f>
        <v>0</v>
      </c>
      <c r="F11" s="314"/>
      <c r="G11" s="314"/>
      <c r="H11" s="314"/>
      <c r="I11" s="314"/>
      <c r="J11" s="314"/>
      <c r="K11" s="314"/>
      <c r="L11" s="314"/>
      <c r="M11" s="314"/>
      <c r="N11" s="163">
        <f t="shared" si="1"/>
        <v>0</v>
      </c>
    </row>
    <row r="12" spans="1:14">
      <c r="A12" s="162">
        <v>1.5</v>
      </c>
      <c r="B12" s="104" t="s">
        <v>88</v>
      </c>
      <c r="C12" s="435">
        <v>0</v>
      </c>
      <c r="D12" s="105">
        <v>0.14000000000000001</v>
      </c>
      <c r="E12" s="316">
        <f>C12*D12</f>
        <v>0</v>
      </c>
      <c r="F12" s="314"/>
      <c r="G12" s="314"/>
      <c r="H12" s="314"/>
      <c r="I12" s="314"/>
      <c r="J12" s="314"/>
      <c r="K12" s="314"/>
      <c r="L12" s="314"/>
      <c r="M12" s="314"/>
      <c r="N12" s="163">
        <f t="shared" si="1"/>
        <v>0</v>
      </c>
    </row>
    <row r="13" spans="1:14">
      <c r="A13" s="162">
        <v>1.6</v>
      </c>
      <c r="B13" s="106" t="s">
        <v>89</v>
      </c>
      <c r="C13" s="435">
        <v>0</v>
      </c>
      <c r="D13" s="107"/>
      <c r="E13" s="314"/>
      <c r="F13" s="314"/>
      <c r="G13" s="314"/>
      <c r="H13" s="314"/>
      <c r="I13" s="314"/>
      <c r="J13" s="314"/>
      <c r="K13" s="314"/>
      <c r="L13" s="314"/>
      <c r="M13" s="314"/>
      <c r="N13" s="163">
        <f>SUMPRODUCT($F$6:$M$6,F13:M13)</f>
        <v>0</v>
      </c>
    </row>
    <row r="14" spans="1:14">
      <c r="A14" s="162">
        <v>2</v>
      </c>
      <c r="B14" s="108" t="s">
        <v>90</v>
      </c>
      <c r="C14" s="313">
        <f>SUM(C15:C20)</f>
        <v>0</v>
      </c>
      <c r="D14" s="98"/>
      <c r="E14" s="316">
        <f t="shared" ref="E14:M14" si="2">SUM(E15:E20)</f>
        <v>0</v>
      </c>
      <c r="F14" s="314">
        <f t="shared" si="2"/>
        <v>0</v>
      </c>
      <c r="G14" s="314">
        <f t="shared" si="2"/>
        <v>0</v>
      </c>
      <c r="H14" s="314">
        <f t="shared" si="2"/>
        <v>0</v>
      </c>
      <c r="I14" s="314">
        <f t="shared" si="2"/>
        <v>0</v>
      </c>
      <c r="J14" s="314">
        <f t="shared" si="2"/>
        <v>0</v>
      </c>
      <c r="K14" s="314">
        <f t="shared" si="2"/>
        <v>0</v>
      </c>
      <c r="L14" s="314">
        <f t="shared" si="2"/>
        <v>0</v>
      </c>
      <c r="M14" s="314">
        <f t="shared" si="2"/>
        <v>0</v>
      </c>
      <c r="N14" s="163">
        <f>SUM(N15:N20)</f>
        <v>0</v>
      </c>
    </row>
    <row r="15" spans="1:14">
      <c r="A15" s="162">
        <v>2.1</v>
      </c>
      <c r="B15" s="106" t="s">
        <v>84</v>
      </c>
      <c r="C15" s="314"/>
      <c r="D15" s="105">
        <v>5.0000000000000001E-3</v>
      </c>
      <c r="E15" s="316">
        <f>C15*D15</f>
        <v>0</v>
      </c>
      <c r="F15" s="314"/>
      <c r="G15" s="314"/>
      <c r="H15" s="314"/>
      <c r="I15" s="314"/>
      <c r="J15" s="314"/>
      <c r="K15" s="314"/>
      <c r="L15" s="314"/>
      <c r="M15" s="314"/>
      <c r="N15" s="163">
        <f>SUMPRODUCT($F$6:$M$6,F15:M15)</f>
        <v>0</v>
      </c>
    </row>
    <row r="16" spans="1:14">
      <c r="A16" s="162">
        <v>2.2000000000000002</v>
      </c>
      <c r="B16" s="106" t="s">
        <v>85</v>
      </c>
      <c r="C16" s="314"/>
      <c r="D16" s="105">
        <v>0.01</v>
      </c>
      <c r="E16" s="316">
        <f>C16*D16</f>
        <v>0</v>
      </c>
      <c r="F16" s="314"/>
      <c r="G16" s="314"/>
      <c r="H16" s="314"/>
      <c r="I16" s="314"/>
      <c r="J16" s="314"/>
      <c r="K16" s="314"/>
      <c r="L16" s="314"/>
      <c r="M16" s="314"/>
      <c r="N16" s="163">
        <f t="shared" ref="N16:N20" si="3">SUMPRODUCT($F$6:$M$6,F16:M16)</f>
        <v>0</v>
      </c>
    </row>
    <row r="17" spans="1:14">
      <c r="A17" s="162">
        <v>2.2999999999999998</v>
      </c>
      <c r="B17" s="106" t="s">
        <v>86</v>
      </c>
      <c r="C17" s="314"/>
      <c r="D17" s="105">
        <v>0.02</v>
      </c>
      <c r="E17" s="316">
        <f>C17*D17</f>
        <v>0</v>
      </c>
      <c r="F17" s="314"/>
      <c r="G17" s="314"/>
      <c r="H17" s="314"/>
      <c r="I17" s="314"/>
      <c r="J17" s="314"/>
      <c r="K17" s="314"/>
      <c r="L17" s="314"/>
      <c r="M17" s="314"/>
      <c r="N17" s="163">
        <f t="shared" si="3"/>
        <v>0</v>
      </c>
    </row>
    <row r="18" spans="1:14">
      <c r="A18" s="162">
        <v>2.4</v>
      </c>
      <c r="B18" s="106" t="s">
        <v>87</v>
      </c>
      <c r="C18" s="314"/>
      <c r="D18" s="105">
        <v>0.03</v>
      </c>
      <c r="E18" s="316">
        <f>C18*D18</f>
        <v>0</v>
      </c>
      <c r="F18" s="314"/>
      <c r="G18" s="314"/>
      <c r="H18" s="314"/>
      <c r="I18" s="314"/>
      <c r="J18" s="314"/>
      <c r="K18" s="314"/>
      <c r="L18" s="314"/>
      <c r="M18" s="314"/>
      <c r="N18" s="163">
        <f t="shared" si="3"/>
        <v>0</v>
      </c>
    </row>
    <row r="19" spans="1:14">
      <c r="A19" s="162">
        <v>2.5</v>
      </c>
      <c r="B19" s="106" t="s">
        <v>88</v>
      </c>
      <c r="C19" s="314"/>
      <c r="D19" s="105">
        <v>0.04</v>
      </c>
      <c r="E19" s="316">
        <f>C19*D19</f>
        <v>0</v>
      </c>
      <c r="F19" s="314"/>
      <c r="G19" s="314"/>
      <c r="H19" s="314"/>
      <c r="I19" s="314"/>
      <c r="J19" s="314"/>
      <c r="K19" s="314"/>
      <c r="L19" s="314"/>
      <c r="M19" s="314"/>
      <c r="N19" s="163">
        <f t="shared" si="3"/>
        <v>0</v>
      </c>
    </row>
    <row r="20" spans="1:14">
      <c r="A20" s="162">
        <v>2.6</v>
      </c>
      <c r="B20" s="106" t="s">
        <v>89</v>
      </c>
      <c r="C20" s="314"/>
      <c r="D20" s="107"/>
      <c r="E20" s="317"/>
      <c r="F20" s="314"/>
      <c r="G20" s="314"/>
      <c r="H20" s="314"/>
      <c r="I20" s="314"/>
      <c r="J20" s="314"/>
      <c r="K20" s="314"/>
      <c r="L20" s="314"/>
      <c r="M20" s="314"/>
      <c r="N20" s="163">
        <f t="shared" si="3"/>
        <v>0</v>
      </c>
    </row>
    <row r="21" spans="1:14" ht="15.75" thickBot="1">
      <c r="A21" s="164">
        <v>3</v>
      </c>
      <c r="B21" s="165" t="s">
        <v>73</v>
      </c>
      <c r="C21" s="315">
        <f>C14+C7</f>
        <v>148974417.27689999</v>
      </c>
      <c r="D21" s="166"/>
      <c r="E21" s="318">
        <f>E14+E7</f>
        <v>2979488.3455380001</v>
      </c>
      <c r="F21" s="319">
        <f>F7+F14</f>
        <v>0</v>
      </c>
      <c r="G21" s="319">
        <f t="shared" ref="G21:L21" si="4">G7+G14</f>
        <v>0</v>
      </c>
      <c r="H21" s="319">
        <f t="shared" si="4"/>
        <v>0</v>
      </c>
      <c r="I21" s="319">
        <f t="shared" si="4"/>
        <v>0</v>
      </c>
      <c r="J21" s="319">
        <f t="shared" si="4"/>
        <v>0</v>
      </c>
      <c r="K21" s="319">
        <f t="shared" si="4"/>
        <v>2979488.3455380001</v>
      </c>
      <c r="L21" s="319">
        <f t="shared" si="4"/>
        <v>0</v>
      </c>
      <c r="M21" s="319">
        <f>M7+M14</f>
        <v>0</v>
      </c>
      <c r="N21" s="167">
        <f>N14+N7</f>
        <v>2979488.3455380001</v>
      </c>
    </row>
    <row r="22" spans="1:14">
      <c r="E22" s="320"/>
      <c r="F22" s="320"/>
      <c r="G22" s="320"/>
      <c r="H22" s="320"/>
      <c r="I22" s="320"/>
      <c r="J22" s="320"/>
      <c r="K22" s="320"/>
      <c r="L22" s="320"/>
      <c r="M22" s="32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C266"/>
  <sheetViews>
    <sheetView showGridLines="0" zoomScale="115" zoomScaleNormal="115" workbookViewId="0">
      <selection activeCell="B63" sqref="B63:C63"/>
    </sheetView>
  </sheetViews>
  <sheetFormatPr defaultColWidth="43.5703125" defaultRowHeight="11.25"/>
  <cols>
    <col min="1" max="1" width="5.28515625" style="233" customWidth="1"/>
    <col min="2" max="2" width="66.140625" style="234" customWidth="1"/>
    <col min="3" max="3" width="131.42578125" style="235" customWidth="1"/>
    <col min="4" max="5" width="10.28515625" style="217" customWidth="1"/>
    <col min="6" max="16384" width="43.5703125" style="217"/>
  </cols>
  <sheetData>
    <row r="1" spans="1:3" ht="12.75" thickTop="1" thickBot="1">
      <c r="A1" s="575" t="s">
        <v>368</v>
      </c>
      <c r="B1" s="576"/>
      <c r="C1" s="577"/>
    </row>
    <row r="2" spans="1:3" ht="26.25" customHeight="1">
      <c r="A2" s="218"/>
      <c r="B2" s="578" t="s">
        <v>369</v>
      </c>
      <c r="C2" s="578"/>
    </row>
    <row r="3" spans="1:3" s="223" customFormat="1" ht="11.25" customHeight="1">
      <c r="A3" s="222"/>
      <c r="B3" s="578" t="s">
        <v>674</v>
      </c>
      <c r="C3" s="578"/>
    </row>
    <row r="4" spans="1:3" ht="12" customHeight="1" thickBot="1">
      <c r="A4" s="579" t="s">
        <v>678</v>
      </c>
      <c r="B4" s="580"/>
      <c r="C4" s="581"/>
    </row>
    <row r="5" spans="1:3" ht="12" thickTop="1">
      <c r="A5" s="219"/>
      <c r="B5" s="582" t="s">
        <v>370</v>
      </c>
      <c r="C5" s="583"/>
    </row>
    <row r="6" spans="1:3">
      <c r="A6" s="218"/>
      <c r="B6" s="584" t="s">
        <v>675</v>
      </c>
      <c r="C6" s="585"/>
    </row>
    <row r="7" spans="1:3">
      <c r="A7" s="218"/>
      <c r="B7" s="584" t="s">
        <v>371</v>
      </c>
      <c r="C7" s="585"/>
    </row>
    <row r="8" spans="1:3">
      <c r="A8" s="218"/>
      <c r="B8" s="584" t="s">
        <v>676</v>
      </c>
      <c r="C8" s="585"/>
    </row>
    <row r="9" spans="1:3">
      <c r="A9" s="218"/>
      <c r="B9" s="588" t="s">
        <v>677</v>
      </c>
      <c r="C9" s="589"/>
    </row>
    <row r="10" spans="1:3">
      <c r="A10" s="218"/>
      <c r="B10" s="586" t="s">
        <v>372</v>
      </c>
      <c r="C10" s="587" t="s">
        <v>372</v>
      </c>
    </row>
    <row r="11" spans="1:3">
      <c r="A11" s="218"/>
      <c r="B11" s="586" t="s">
        <v>373</v>
      </c>
      <c r="C11" s="587" t="s">
        <v>373</v>
      </c>
    </row>
    <row r="12" spans="1:3">
      <c r="A12" s="218"/>
      <c r="B12" s="586" t="s">
        <v>374</v>
      </c>
      <c r="C12" s="587" t="s">
        <v>374</v>
      </c>
    </row>
    <row r="13" spans="1:3">
      <c r="A13" s="218"/>
      <c r="B13" s="586" t="s">
        <v>375</v>
      </c>
      <c r="C13" s="587" t="s">
        <v>375</v>
      </c>
    </row>
    <row r="14" spans="1:3">
      <c r="A14" s="218"/>
      <c r="B14" s="586" t="s">
        <v>376</v>
      </c>
      <c r="C14" s="587" t="s">
        <v>376</v>
      </c>
    </row>
    <row r="15" spans="1:3" ht="21.75" customHeight="1">
      <c r="A15" s="218"/>
      <c r="B15" s="586" t="s">
        <v>377</v>
      </c>
      <c r="C15" s="587" t="s">
        <v>377</v>
      </c>
    </row>
    <row r="16" spans="1:3">
      <c r="A16" s="218"/>
      <c r="B16" s="586" t="s">
        <v>378</v>
      </c>
      <c r="C16" s="587" t="s">
        <v>379</v>
      </c>
    </row>
    <row r="17" spans="1:3">
      <c r="A17" s="218"/>
      <c r="B17" s="586" t="s">
        <v>380</v>
      </c>
      <c r="C17" s="587" t="s">
        <v>381</v>
      </c>
    </row>
    <row r="18" spans="1:3">
      <c r="A18" s="218"/>
      <c r="B18" s="586" t="s">
        <v>382</v>
      </c>
      <c r="C18" s="587" t="s">
        <v>383</v>
      </c>
    </row>
    <row r="19" spans="1:3">
      <c r="A19" s="218"/>
      <c r="B19" s="586" t="s">
        <v>384</v>
      </c>
      <c r="C19" s="587" t="s">
        <v>384</v>
      </c>
    </row>
    <row r="20" spans="1:3">
      <c r="A20" s="218"/>
      <c r="B20" s="586" t="s">
        <v>385</v>
      </c>
      <c r="C20" s="587" t="s">
        <v>385</v>
      </c>
    </row>
    <row r="21" spans="1:3">
      <c r="A21" s="218"/>
      <c r="B21" s="586" t="s">
        <v>386</v>
      </c>
      <c r="C21" s="587" t="s">
        <v>386</v>
      </c>
    </row>
    <row r="22" spans="1:3" ht="23.25" customHeight="1">
      <c r="A22" s="218"/>
      <c r="B22" s="586" t="s">
        <v>387</v>
      </c>
      <c r="C22" s="587" t="s">
        <v>388</v>
      </c>
    </row>
    <row r="23" spans="1:3">
      <c r="A23" s="218"/>
      <c r="B23" s="586" t="s">
        <v>389</v>
      </c>
      <c r="C23" s="587" t="s">
        <v>389</v>
      </c>
    </row>
    <row r="24" spans="1:3">
      <c r="A24" s="218"/>
      <c r="B24" s="586" t="s">
        <v>390</v>
      </c>
      <c r="C24" s="587" t="s">
        <v>391</v>
      </c>
    </row>
    <row r="25" spans="1:3" ht="12" thickBot="1">
      <c r="A25" s="220"/>
      <c r="B25" s="596" t="s">
        <v>392</v>
      </c>
      <c r="C25" s="597"/>
    </row>
    <row r="26" spans="1:3" ht="12.75" thickTop="1" thickBot="1">
      <c r="A26" s="579" t="s">
        <v>688</v>
      </c>
      <c r="B26" s="580"/>
      <c r="C26" s="581"/>
    </row>
    <row r="27" spans="1:3" ht="12.75" thickTop="1" thickBot="1">
      <c r="A27" s="221"/>
      <c r="B27" s="590" t="s">
        <v>393</v>
      </c>
      <c r="C27" s="591"/>
    </row>
    <row r="28" spans="1:3" ht="12.75" thickTop="1" thickBot="1">
      <c r="A28" s="579" t="s">
        <v>679</v>
      </c>
      <c r="B28" s="580"/>
      <c r="C28" s="581"/>
    </row>
    <row r="29" spans="1:3" ht="12" thickTop="1">
      <c r="A29" s="219"/>
      <c r="B29" s="592" t="s">
        <v>394</v>
      </c>
      <c r="C29" s="593" t="s">
        <v>395</v>
      </c>
    </row>
    <row r="30" spans="1:3">
      <c r="A30" s="218"/>
      <c r="B30" s="594" t="s">
        <v>396</v>
      </c>
      <c r="C30" s="595" t="s">
        <v>397</v>
      </c>
    </row>
    <row r="31" spans="1:3">
      <c r="A31" s="218"/>
      <c r="B31" s="594" t="s">
        <v>398</v>
      </c>
      <c r="C31" s="595" t="s">
        <v>399</v>
      </c>
    </row>
    <row r="32" spans="1:3">
      <c r="A32" s="218"/>
      <c r="B32" s="594" t="s">
        <v>400</v>
      </c>
      <c r="C32" s="595" t="s">
        <v>401</v>
      </c>
    </row>
    <row r="33" spans="1:3">
      <c r="A33" s="218"/>
      <c r="B33" s="594" t="s">
        <v>402</v>
      </c>
      <c r="C33" s="595" t="s">
        <v>403</v>
      </c>
    </row>
    <row r="34" spans="1:3">
      <c r="A34" s="218"/>
      <c r="B34" s="594" t="s">
        <v>404</v>
      </c>
      <c r="C34" s="595" t="s">
        <v>405</v>
      </c>
    </row>
    <row r="35" spans="1:3" ht="23.25" customHeight="1">
      <c r="A35" s="218"/>
      <c r="B35" s="594" t="s">
        <v>406</v>
      </c>
      <c r="C35" s="595" t="s">
        <v>407</v>
      </c>
    </row>
    <row r="36" spans="1:3" ht="24" customHeight="1">
      <c r="A36" s="218"/>
      <c r="B36" s="594" t="s">
        <v>408</v>
      </c>
      <c r="C36" s="595" t="s">
        <v>409</v>
      </c>
    </row>
    <row r="37" spans="1:3" ht="24.75" customHeight="1">
      <c r="A37" s="218"/>
      <c r="B37" s="594" t="s">
        <v>410</v>
      </c>
      <c r="C37" s="595" t="s">
        <v>411</v>
      </c>
    </row>
    <row r="38" spans="1:3" ht="23.25" customHeight="1">
      <c r="A38" s="218"/>
      <c r="B38" s="594" t="s">
        <v>680</v>
      </c>
      <c r="C38" s="595" t="s">
        <v>412</v>
      </c>
    </row>
    <row r="39" spans="1:3" ht="39.75" customHeight="1">
      <c r="A39" s="218"/>
      <c r="B39" s="586" t="s">
        <v>700</v>
      </c>
      <c r="C39" s="587" t="s">
        <v>413</v>
      </c>
    </row>
    <row r="40" spans="1:3" ht="12" customHeight="1">
      <c r="A40" s="218"/>
      <c r="B40" s="594" t="s">
        <v>414</v>
      </c>
      <c r="C40" s="595" t="s">
        <v>415</v>
      </c>
    </row>
    <row r="41" spans="1:3" ht="27" customHeight="1" thickBot="1">
      <c r="A41" s="220"/>
      <c r="B41" s="598" t="s">
        <v>416</v>
      </c>
      <c r="C41" s="599" t="s">
        <v>417</v>
      </c>
    </row>
    <row r="42" spans="1:3" ht="12.75" thickTop="1" thickBot="1">
      <c r="A42" s="579" t="s">
        <v>681</v>
      </c>
      <c r="B42" s="580"/>
      <c r="C42" s="581"/>
    </row>
    <row r="43" spans="1:3" ht="12" thickTop="1">
      <c r="A43" s="219"/>
      <c r="B43" s="582" t="s">
        <v>773</v>
      </c>
      <c r="C43" s="583" t="s">
        <v>418</v>
      </c>
    </row>
    <row r="44" spans="1:3">
      <c r="A44" s="218"/>
      <c r="B44" s="584" t="s">
        <v>772</v>
      </c>
      <c r="C44" s="585"/>
    </row>
    <row r="45" spans="1:3" ht="23.25" customHeight="1" thickBot="1">
      <c r="A45" s="220"/>
      <c r="B45" s="600" t="s">
        <v>419</v>
      </c>
      <c r="C45" s="601" t="s">
        <v>420</v>
      </c>
    </row>
    <row r="46" spans="1:3" ht="11.25" customHeight="1" thickTop="1" thickBot="1">
      <c r="A46" s="579" t="s">
        <v>682</v>
      </c>
      <c r="B46" s="580"/>
      <c r="C46" s="581"/>
    </row>
    <row r="47" spans="1:3" ht="26.25" customHeight="1" thickTop="1">
      <c r="A47" s="218"/>
      <c r="B47" s="584" t="s">
        <v>683</v>
      </c>
      <c r="C47" s="585"/>
    </row>
    <row r="48" spans="1:3" ht="12" thickBot="1">
      <c r="A48" s="579" t="s">
        <v>684</v>
      </c>
      <c r="B48" s="580"/>
      <c r="C48" s="581"/>
    </row>
    <row r="49" spans="1:3" ht="12" thickTop="1">
      <c r="A49" s="219"/>
      <c r="B49" s="582" t="s">
        <v>421</v>
      </c>
      <c r="C49" s="583" t="s">
        <v>421</v>
      </c>
    </row>
    <row r="50" spans="1:3" ht="11.25" customHeight="1">
      <c r="A50" s="218"/>
      <c r="B50" s="584" t="s">
        <v>422</v>
      </c>
      <c r="C50" s="585" t="s">
        <v>422</v>
      </c>
    </row>
    <row r="51" spans="1:3">
      <c r="A51" s="218"/>
      <c r="B51" s="584" t="s">
        <v>423</v>
      </c>
      <c r="C51" s="585" t="s">
        <v>423</v>
      </c>
    </row>
    <row r="52" spans="1:3" ht="11.25" customHeight="1">
      <c r="A52" s="218"/>
      <c r="B52" s="584" t="s">
        <v>800</v>
      </c>
      <c r="C52" s="585" t="s">
        <v>424</v>
      </c>
    </row>
    <row r="53" spans="1:3" ht="33.6" customHeight="1">
      <c r="A53" s="218"/>
      <c r="B53" s="584" t="s">
        <v>425</v>
      </c>
      <c r="C53" s="585" t="s">
        <v>425</v>
      </c>
    </row>
    <row r="54" spans="1:3" ht="11.25" customHeight="1">
      <c r="A54" s="218"/>
      <c r="B54" s="584" t="s">
        <v>793</v>
      </c>
      <c r="C54" s="585" t="s">
        <v>426</v>
      </c>
    </row>
    <row r="55" spans="1:3" ht="11.25" customHeight="1" thickBot="1">
      <c r="A55" s="579" t="s">
        <v>685</v>
      </c>
      <c r="B55" s="580"/>
      <c r="C55" s="581"/>
    </row>
    <row r="56" spans="1:3" ht="12" thickTop="1">
      <c r="A56" s="219"/>
      <c r="B56" s="582" t="s">
        <v>421</v>
      </c>
      <c r="C56" s="583" t="s">
        <v>421</v>
      </c>
    </row>
    <row r="57" spans="1:3">
      <c r="A57" s="218"/>
      <c r="B57" s="584" t="s">
        <v>427</v>
      </c>
      <c r="C57" s="585" t="s">
        <v>427</v>
      </c>
    </row>
    <row r="58" spans="1:3">
      <c r="A58" s="218"/>
      <c r="B58" s="584" t="s">
        <v>696</v>
      </c>
      <c r="C58" s="585" t="s">
        <v>428</v>
      </c>
    </row>
    <row r="59" spans="1:3">
      <c r="A59" s="218"/>
      <c r="B59" s="584" t="s">
        <v>429</v>
      </c>
      <c r="C59" s="585" t="s">
        <v>429</v>
      </c>
    </row>
    <row r="60" spans="1:3">
      <c r="A60" s="218"/>
      <c r="B60" s="584" t="s">
        <v>430</v>
      </c>
      <c r="C60" s="585" t="s">
        <v>430</v>
      </c>
    </row>
    <row r="61" spans="1:3">
      <c r="A61" s="218"/>
      <c r="B61" s="584" t="s">
        <v>431</v>
      </c>
      <c r="C61" s="585" t="s">
        <v>431</v>
      </c>
    </row>
    <row r="62" spans="1:3">
      <c r="A62" s="218"/>
      <c r="B62" s="584" t="s">
        <v>697</v>
      </c>
      <c r="C62" s="585" t="s">
        <v>432</v>
      </c>
    </row>
    <row r="63" spans="1:3">
      <c r="A63" s="218"/>
      <c r="B63" s="584" t="s">
        <v>433</v>
      </c>
      <c r="C63" s="585" t="s">
        <v>433</v>
      </c>
    </row>
    <row r="64" spans="1:3" ht="12" thickBot="1">
      <c r="A64" s="220"/>
      <c r="B64" s="600" t="s">
        <v>434</v>
      </c>
      <c r="C64" s="601" t="s">
        <v>434</v>
      </c>
    </row>
    <row r="65" spans="1:3" ht="11.25" customHeight="1" thickTop="1">
      <c r="A65" s="602" t="s">
        <v>686</v>
      </c>
      <c r="B65" s="603"/>
      <c r="C65" s="604"/>
    </row>
    <row r="66" spans="1:3" ht="12" thickBot="1">
      <c r="A66" s="220"/>
      <c r="B66" s="600" t="s">
        <v>435</v>
      </c>
      <c r="C66" s="601" t="s">
        <v>435</v>
      </c>
    </row>
    <row r="67" spans="1:3" ht="11.25" customHeight="1" thickTop="1" thickBot="1">
      <c r="A67" s="579" t="s">
        <v>687</v>
      </c>
      <c r="B67" s="580"/>
      <c r="C67" s="581"/>
    </row>
    <row r="68" spans="1:3" ht="12" thickTop="1">
      <c r="A68" s="219"/>
      <c r="B68" s="582" t="s">
        <v>436</v>
      </c>
      <c r="C68" s="583" t="s">
        <v>436</v>
      </c>
    </row>
    <row r="69" spans="1:3">
      <c r="A69" s="218"/>
      <c r="B69" s="584" t="s">
        <v>437</v>
      </c>
      <c r="C69" s="585" t="s">
        <v>437</v>
      </c>
    </row>
    <row r="70" spans="1:3">
      <c r="A70" s="218"/>
      <c r="B70" s="584" t="s">
        <v>438</v>
      </c>
      <c r="C70" s="585" t="s">
        <v>438</v>
      </c>
    </row>
    <row r="71" spans="1:3" ht="38.25" customHeight="1">
      <c r="A71" s="218"/>
      <c r="B71" s="605" t="s">
        <v>699</v>
      </c>
      <c r="C71" s="606" t="s">
        <v>439</v>
      </c>
    </row>
    <row r="72" spans="1:3" ht="33.75" customHeight="1">
      <c r="A72" s="218"/>
      <c r="B72" s="605" t="s">
        <v>702</v>
      </c>
      <c r="C72" s="606" t="s">
        <v>440</v>
      </c>
    </row>
    <row r="73" spans="1:3" ht="15.75" customHeight="1">
      <c r="A73" s="218"/>
      <c r="B73" s="605" t="s">
        <v>698</v>
      </c>
      <c r="C73" s="606" t="s">
        <v>441</v>
      </c>
    </row>
    <row r="74" spans="1:3">
      <c r="A74" s="218"/>
      <c r="B74" s="584" t="s">
        <v>442</v>
      </c>
      <c r="C74" s="585" t="s">
        <v>442</v>
      </c>
    </row>
    <row r="75" spans="1:3" ht="12" thickBot="1">
      <c r="A75" s="220"/>
      <c r="B75" s="600" t="s">
        <v>443</v>
      </c>
      <c r="C75" s="601" t="s">
        <v>443</v>
      </c>
    </row>
    <row r="76" spans="1:3" ht="12" thickTop="1">
      <c r="A76" s="602" t="s">
        <v>776</v>
      </c>
      <c r="B76" s="603"/>
      <c r="C76" s="604"/>
    </row>
    <row r="77" spans="1:3">
      <c r="A77" s="218"/>
      <c r="B77" s="584" t="s">
        <v>435</v>
      </c>
      <c r="C77" s="585"/>
    </row>
    <row r="78" spans="1:3">
      <c r="A78" s="218"/>
      <c r="B78" s="584" t="s">
        <v>774</v>
      </c>
      <c r="C78" s="585"/>
    </row>
    <row r="79" spans="1:3">
      <c r="A79" s="218"/>
      <c r="B79" s="584" t="s">
        <v>775</v>
      </c>
      <c r="C79" s="585"/>
    </row>
    <row r="80" spans="1:3">
      <c r="A80" s="602" t="s">
        <v>777</v>
      </c>
      <c r="B80" s="603"/>
      <c r="C80" s="604"/>
    </row>
    <row r="81" spans="1:3">
      <c r="A81" s="218"/>
      <c r="B81" s="584" t="s">
        <v>435</v>
      </c>
      <c r="C81" s="585"/>
    </row>
    <row r="82" spans="1:3">
      <c r="A82" s="218"/>
      <c r="B82" s="584" t="s">
        <v>778</v>
      </c>
      <c r="C82" s="585"/>
    </row>
    <row r="83" spans="1:3" ht="76.5" customHeight="1">
      <c r="A83" s="218"/>
      <c r="B83" s="584" t="s">
        <v>792</v>
      </c>
      <c r="C83" s="585"/>
    </row>
    <row r="84" spans="1:3" ht="53.25" customHeight="1">
      <c r="A84" s="218"/>
      <c r="B84" s="584" t="s">
        <v>791</v>
      </c>
      <c r="C84" s="585"/>
    </row>
    <row r="85" spans="1:3">
      <c r="A85" s="218"/>
      <c r="B85" s="584" t="s">
        <v>779</v>
      </c>
      <c r="C85" s="585"/>
    </row>
    <row r="86" spans="1:3">
      <c r="A86" s="218"/>
      <c r="B86" s="584" t="s">
        <v>780</v>
      </c>
      <c r="C86" s="585"/>
    </row>
    <row r="87" spans="1:3">
      <c r="A87" s="218"/>
      <c r="B87" s="584" t="s">
        <v>781</v>
      </c>
      <c r="C87" s="585"/>
    </row>
    <row r="88" spans="1:3">
      <c r="A88" s="602" t="s">
        <v>782</v>
      </c>
      <c r="B88" s="603"/>
      <c r="C88" s="604"/>
    </row>
    <row r="89" spans="1:3">
      <c r="A89" s="218"/>
      <c r="B89" s="584" t="s">
        <v>435</v>
      </c>
      <c r="C89" s="585"/>
    </row>
    <row r="90" spans="1:3">
      <c r="A90" s="218"/>
      <c r="B90" s="584" t="s">
        <v>784</v>
      </c>
      <c r="C90" s="585"/>
    </row>
    <row r="91" spans="1:3" ht="12" customHeight="1">
      <c r="A91" s="218"/>
      <c r="B91" s="584" t="s">
        <v>785</v>
      </c>
      <c r="C91" s="585"/>
    </row>
    <row r="92" spans="1:3">
      <c r="A92" s="218"/>
      <c r="B92" s="584" t="s">
        <v>786</v>
      </c>
      <c r="C92" s="585"/>
    </row>
    <row r="93" spans="1:3" ht="24.75" customHeight="1">
      <c r="A93" s="218"/>
      <c r="B93" s="632" t="s">
        <v>828</v>
      </c>
      <c r="C93" s="633"/>
    </row>
    <row r="94" spans="1:3" ht="24" customHeight="1">
      <c r="A94" s="218"/>
      <c r="B94" s="632" t="s">
        <v>829</v>
      </c>
      <c r="C94" s="633"/>
    </row>
    <row r="95" spans="1:3" ht="13.5" customHeight="1">
      <c r="A95" s="218"/>
      <c r="B95" s="594" t="s">
        <v>787</v>
      </c>
      <c r="C95" s="595"/>
    </row>
    <row r="96" spans="1:3" ht="11.25" customHeight="1" thickBot="1">
      <c r="A96" s="612" t="s">
        <v>824</v>
      </c>
      <c r="B96" s="613"/>
      <c r="C96" s="614"/>
    </row>
    <row r="97" spans="1:3" ht="12.75" thickTop="1" thickBot="1">
      <c r="A97" s="574" t="s">
        <v>536</v>
      </c>
      <c r="B97" s="574"/>
      <c r="C97" s="574"/>
    </row>
    <row r="98" spans="1:3">
      <c r="A98" s="361">
        <v>2</v>
      </c>
      <c r="B98" s="358" t="s">
        <v>804</v>
      </c>
      <c r="C98" s="358" t="s">
        <v>825</v>
      </c>
    </row>
    <row r="99" spans="1:3">
      <c r="A99" s="230">
        <v>3</v>
      </c>
      <c r="B99" s="359" t="s">
        <v>805</v>
      </c>
      <c r="C99" s="360" t="s">
        <v>826</v>
      </c>
    </row>
    <row r="100" spans="1:3">
      <c r="A100" s="230">
        <v>4</v>
      </c>
      <c r="B100" s="359" t="s">
        <v>806</v>
      </c>
      <c r="C100" s="360" t="s">
        <v>830</v>
      </c>
    </row>
    <row r="101" spans="1:3" ht="11.25" customHeight="1">
      <c r="A101" s="230">
        <v>5</v>
      </c>
      <c r="B101" s="359" t="s">
        <v>807</v>
      </c>
      <c r="C101" s="360" t="s">
        <v>827</v>
      </c>
    </row>
    <row r="102" spans="1:3" ht="12" customHeight="1">
      <c r="A102" s="230">
        <v>6</v>
      </c>
      <c r="B102" s="359" t="s">
        <v>822</v>
      </c>
      <c r="C102" s="360" t="s">
        <v>808</v>
      </c>
    </row>
    <row r="103" spans="1:3" ht="12" customHeight="1">
      <c r="A103" s="230">
        <v>7</v>
      </c>
      <c r="B103" s="359" t="s">
        <v>809</v>
      </c>
      <c r="C103" s="360" t="s">
        <v>823</v>
      </c>
    </row>
    <row r="104" spans="1:3">
      <c r="A104" s="230">
        <v>8</v>
      </c>
      <c r="B104" s="359" t="s">
        <v>814</v>
      </c>
      <c r="C104" s="360" t="s">
        <v>834</v>
      </c>
    </row>
    <row r="105" spans="1:3" ht="11.25" customHeight="1">
      <c r="A105" s="602" t="s">
        <v>788</v>
      </c>
      <c r="B105" s="603"/>
      <c r="C105" s="604"/>
    </row>
    <row r="106" spans="1:3" ht="27.6" customHeight="1">
      <c r="A106" s="218"/>
      <c r="B106" s="615" t="s">
        <v>435</v>
      </c>
      <c r="C106" s="616"/>
    </row>
    <row r="107" spans="1:3" ht="12" thickBot="1">
      <c r="A107" s="607" t="s">
        <v>689</v>
      </c>
      <c r="B107" s="608"/>
      <c r="C107" s="609"/>
    </row>
    <row r="108" spans="1:3" ht="24" customHeight="1" thickTop="1" thickBot="1">
      <c r="A108" s="575" t="s">
        <v>368</v>
      </c>
      <c r="B108" s="576"/>
      <c r="C108" s="577"/>
    </row>
    <row r="109" spans="1:3">
      <c r="A109" s="222" t="s">
        <v>444</v>
      </c>
      <c r="B109" s="610" t="s">
        <v>445</v>
      </c>
      <c r="C109" s="611"/>
    </row>
    <row r="110" spans="1:3">
      <c r="A110" s="224" t="s">
        <v>446</v>
      </c>
      <c r="B110" s="620" t="s">
        <v>447</v>
      </c>
      <c r="C110" s="621"/>
    </row>
    <row r="111" spans="1:3">
      <c r="A111" s="222" t="s">
        <v>448</v>
      </c>
      <c r="B111" s="622" t="s">
        <v>449</v>
      </c>
      <c r="C111" s="622"/>
    </row>
    <row r="112" spans="1:3">
      <c r="A112" s="224" t="s">
        <v>450</v>
      </c>
      <c r="B112" s="620" t="s">
        <v>451</v>
      </c>
      <c r="C112" s="621"/>
    </row>
    <row r="113" spans="1:3" ht="12" thickBot="1">
      <c r="A113" s="242" t="s">
        <v>452</v>
      </c>
      <c r="B113" s="623" t="s">
        <v>453</v>
      </c>
      <c r="C113" s="623"/>
    </row>
    <row r="114" spans="1:3" ht="12" thickBot="1">
      <c r="A114" s="624" t="s">
        <v>689</v>
      </c>
      <c r="B114" s="625"/>
      <c r="C114" s="626"/>
    </row>
    <row r="115" spans="1:3" ht="12.75" thickTop="1" thickBot="1">
      <c r="A115" s="627" t="s">
        <v>454</v>
      </c>
      <c r="B115" s="627"/>
      <c r="C115" s="627"/>
    </row>
    <row r="116" spans="1:3">
      <c r="A116" s="222">
        <v>1</v>
      </c>
      <c r="B116" s="225" t="s">
        <v>94</v>
      </c>
      <c r="C116" s="226" t="s">
        <v>455</v>
      </c>
    </row>
    <row r="117" spans="1:3">
      <c r="A117" s="222">
        <v>2</v>
      </c>
      <c r="B117" s="225" t="s">
        <v>95</v>
      </c>
      <c r="C117" s="226" t="s">
        <v>95</v>
      </c>
    </row>
    <row r="118" spans="1:3">
      <c r="A118" s="222">
        <v>3</v>
      </c>
      <c r="B118" s="225" t="s">
        <v>96</v>
      </c>
      <c r="C118" s="227" t="s">
        <v>456</v>
      </c>
    </row>
    <row r="119" spans="1:3" ht="33.75">
      <c r="A119" s="222">
        <v>4</v>
      </c>
      <c r="B119" s="225" t="s">
        <v>97</v>
      </c>
      <c r="C119" s="227" t="s">
        <v>665</v>
      </c>
    </row>
    <row r="120" spans="1:3">
      <c r="A120" s="222">
        <v>5</v>
      </c>
      <c r="B120" s="225" t="s">
        <v>98</v>
      </c>
      <c r="C120" s="227" t="s">
        <v>457</v>
      </c>
    </row>
    <row r="121" spans="1:3">
      <c r="A121" s="222">
        <v>5.0999999999999996</v>
      </c>
      <c r="B121" s="225" t="s">
        <v>458</v>
      </c>
      <c r="C121" s="226" t="s">
        <v>459</v>
      </c>
    </row>
    <row r="122" spans="1:3">
      <c r="A122" s="222">
        <v>5.2</v>
      </c>
      <c r="B122" s="225" t="s">
        <v>460</v>
      </c>
      <c r="C122" s="226" t="s">
        <v>461</v>
      </c>
    </row>
    <row r="123" spans="1:3">
      <c r="A123" s="222">
        <v>6</v>
      </c>
      <c r="B123" s="225" t="s">
        <v>99</v>
      </c>
      <c r="C123" s="227" t="s">
        <v>462</v>
      </c>
    </row>
    <row r="124" spans="1:3">
      <c r="A124" s="222">
        <v>7</v>
      </c>
      <c r="B124" s="225" t="s">
        <v>100</v>
      </c>
      <c r="C124" s="227" t="s">
        <v>463</v>
      </c>
    </row>
    <row r="125" spans="1:3" ht="22.5">
      <c r="A125" s="222">
        <v>8</v>
      </c>
      <c r="B125" s="225" t="s">
        <v>101</v>
      </c>
      <c r="C125" s="227" t="s">
        <v>464</v>
      </c>
    </row>
    <row r="126" spans="1:3">
      <c r="A126" s="222">
        <v>9</v>
      </c>
      <c r="B126" s="225" t="s">
        <v>102</v>
      </c>
      <c r="C126" s="227" t="s">
        <v>465</v>
      </c>
    </row>
    <row r="127" spans="1:3" ht="22.5">
      <c r="A127" s="222">
        <v>10</v>
      </c>
      <c r="B127" s="225" t="s">
        <v>466</v>
      </c>
      <c r="C127" s="227" t="s">
        <v>467</v>
      </c>
    </row>
    <row r="128" spans="1:3" ht="22.5">
      <c r="A128" s="222">
        <v>11</v>
      </c>
      <c r="B128" s="225" t="s">
        <v>103</v>
      </c>
      <c r="C128" s="227" t="s">
        <v>468</v>
      </c>
    </row>
    <row r="129" spans="1:3">
      <c r="A129" s="222">
        <v>12</v>
      </c>
      <c r="B129" s="225" t="s">
        <v>104</v>
      </c>
      <c r="C129" s="227" t="s">
        <v>469</v>
      </c>
    </row>
    <row r="130" spans="1:3">
      <c r="A130" s="222">
        <v>13</v>
      </c>
      <c r="B130" s="225" t="s">
        <v>470</v>
      </c>
      <c r="C130" s="227" t="s">
        <v>471</v>
      </c>
    </row>
    <row r="131" spans="1:3">
      <c r="A131" s="222">
        <v>14</v>
      </c>
      <c r="B131" s="225" t="s">
        <v>105</v>
      </c>
      <c r="C131" s="227" t="s">
        <v>472</v>
      </c>
    </row>
    <row r="132" spans="1:3">
      <c r="A132" s="222">
        <v>15</v>
      </c>
      <c r="B132" s="225" t="s">
        <v>106</v>
      </c>
      <c r="C132" s="227" t="s">
        <v>473</v>
      </c>
    </row>
    <row r="133" spans="1:3">
      <c r="A133" s="222">
        <v>16</v>
      </c>
      <c r="B133" s="225" t="s">
        <v>107</v>
      </c>
      <c r="C133" s="227" t="s">
        <v>474</v>
      </c>
    </row>
    <row r="134" spans="1:3">
      <c r="A134" s="222">
        <v>17</v>
      </c>
      <c r="B134" s="225" t="s">
        <v>108</v>
      </c>
      <c r="C134" s="227" t="s">
        <v>475</v>
      </c>
    </row>
    <row r="135" spans="1:3">
      <c r="A135" s="222">
        <v>18</v>
      </c>
      <c r="B135" s="225" t="s">
        <v>109</v>
      </c>
      <c r="C135" s="227" t="s">
        <v>666</v>
      </c>
    </row>
    <row r="136" spans="1:3" ht="22.5">
      <c r="A136" s="222">
        <v>19</v>
      </c>
      <c r="B136" s="225" t="s">
        <v>667</v>
      </c>
      <c r="C136" s="227" t="s">
        <v>668</v>
      </c>
    </row>
    <row r="137" spans="1:3" ht="22.5">
      <c r="A137" s="222">
        <v>20</v>
      </c>
      <c r="B137" s="225" t="s">
        <v>110</v>
      </c>
      <c r="C137" s="227" t="s">
        <v>669</v>
      </c>
    </row>
    <row r="138" spans="1:3">
      <c r="A138" s="222">
        <v>21</v>
      </c>
      <c r="B138" s="225" t="s">
        <v>111</v>
      </c>
      <c r="C138" s="227" t="s">
        <v>476</v>
      </c>
    </row>
    <row r="139" spans="1:3">
      <c r="A139" s="222">
        <v>22</v>
      </c>
      <c r="B139" s="225" t="s">
        <v>112</v>
      </c>
      <c r="C139" s="227" t="s">
        <v>670</v>
      </c>
    </row>
    <row r="140" spans="1:3">
      <c r="A140" s="222">
        <v>23</v>
      </c>
      <c r="B140" s="225" t="s">
        <v>113</v>
      </c>
      <c r="C140" s="227" t="s">
        <v>477</v>
      </c>
    </row>
    <row r="141" spans="1:3">
      <c r="A141" s="222">
        <v>24</v>
      </c>
      <c r="B141" s="225" t="s">
        <v>114</v>
      </c>
      <c r="C141" s="227" t="s">
        <v>478</v>
      </c>
    </row>
    <row r="142" spans="1:3" ht="22.5">
      <c r="A142" s="222">
        <v>25</v>
      </c>
      <c r="B142" s="225" t="s">
        <v>115</v>
      </c>
      <c r="C142" s="227" t="s">
        <v>479</v>
      </c>
    </row>
    <row r="143" spans="1:3" ht="33.75">
      <c r="A143" s="222">
        <v>26</v>
      </c>
      <c r="B143" s="225" t="s">
        <v>116</v>
      </c>
      <c r="C143" s="227" t="s">
        <v>480</v>
      </c>
    </row>
    <row r="144" spans="1:3">
      <c r="A144" s="222">
        <v>27</v>
      </c>
      <c r="B144" s="225" t="s">
        <v>481</v>
      </c>
      <c r="C144" s="227" t="s">
        <v>482</v>
      </c>
    </row>
    <row r="145" spans="1:3" ht="22.5">
      <c r="A145" s="222">
        <v>28</v>
      </c>
      <c r="B145" s="225" t="s">
        <v>123</v>
      </c>
      <c r="C145" s="227" t="s">
        <v>483</v>
      </c>
    </row>
    <row r="146" spans="1:3">
      <c r="A146" s="222">
        <v>29</v>
      </c>
      <c r="B146" s="225" t="s">
        <v>117</v>
      </c>
      <c r="C146" s="243" t="s">
        <v>484</v>
      </c>
    </row>
    <row r="147" spans="1:3">
      <c r="A147" s="222">
        <v>30</v>
      </c>
      <c r="B147" s="225" t="s">
        <v>118</v>
      </c>
      <c r="C147" s="243" t="s">
        <v>485</v>
      </c>
    </row>
    <row r="148" spans="1:3" ht="32.25" customHeight="1">
      <c r="A148" s="222">
        <v>31</v>
      </c>
      <c r="B148" s="225" t="s">
        <v>486</v>
      </c>
      <c r="C148" s="243" t="s">
        <v>487</v>
      </c>
    </row>
    <row r="149" spans="1:3">
      <c r="A149" s="222">
        <v>31.1</v>
      </c>
      <c r="B149" s="225" t="s">
        <v>488</v>
      </c>
      <c r="C149" s="228" t="s">
        <v>489</v>
      </c>
    </row>
    <row r="150" spans="1:3" ht="33.75">
      <c r="A150" s="222" t="s">
        <v>490</v>
      </c>
      <c r="B150" s="225" t="s">
        <v>703</v>
      </c>
      <c r="C150" s="252" t="s">
        <v>713</v>
      </c>
    </row>
    <row r="151" spans="1:3">
      <c r="A151" s="222">
        <v>31.2</v>
      </c>
      <c r="B151" s="225" t="s">
        <v>491</v>
      </c>
      <c r="C151" s="252" t="s">
        <v>492</v>
      </c>
    </row>
    <row r="152" spans="1:3">
      <c r="A152" s="222" t="s">
        <v>493</v>
      </c>
      <c r="B152" s="225" t="s">
        <v>703</v>
      </c>
      <c r="C152" s="252" t="s">
        <v>704</v>
      </c>
    </row>
    <row r="153" spans="1:3" ht="33.75">
      <c r="A153" s="222">
        <v>32</v>
      </c>
      <c r="B153" s="248" t="s">
        <v>494</v>
      </c>
      <c r="C153" s="252" t="s">
        <v>705</v>
      </c>
    </row>
    <row r="154" spans="1:3">
      <c r="A154" s="222">
        <v>33</v>
      </c>
      <c r="B154" s="225" t="s">
        <v>119</v>
      </c>
      <c r="C154" s="252" t="s">
        <v>495</v>
      </c>
    </row>
    <row r="155" spans="1:3">
      <c r="A155" s="222">
        <v>34</v>
      </c>
      <c r="B155" s="250" t="s">
        <v>120</v>
      </c>
      <c r="C155" s="252" t="s">
        <v>496</v>
      </c>
    </row>
    <row r="156" spans="1:3">
      <c r="A156" s="222">
        <v>35</v>
      </c>
      <c r="B156" s="250" t="s">
        <v>121</v>
      </c>
      <c r="C156" s="252" t="s">
        <v>497</v>
      </c>
    </row>
    <row r="157" spans="1:3">
      <c r="A157" s="238" t="s">
        <v>714</v>
      </c>
      <c r="B157" s="250" t="s">
        <v>128</v>
      </c>
      <c r="C157" s="252" t="s">
        <v>742</v>
      </c>
    </row>
    <row r="158" spans="1:3">
      <c r="A158" s="238">
        <v>36.1</v>
      </c>
      <c r="B158" s="250" t="s">
        <v>498</v>
      </c>
      <c r="C158" s="252" t="s">
        <v>499</v>
      </c>
    </row>
    <row r="159" spans="1:3" ht="22.5">
      <c r="A159" s="238" t="s">
        <v>715</v>
      </c>
      <c r="B159" s="250" t="s">
        <v>703</v>
      </c>
      <c r="C159" s="228" t="s">
        <v>706</v>
      </c>
    </row>
    <row r="160" spans="1:3" ht="22.5">
      <c r="A160" s="238">
        <v>36.200000000000003</v>
      </c>
      <c r="B160" s="251" t="s">
        <v>751</v>
      </c>
      <c r="C160" s="228" t="s">
        <v>743</v>
      </c>
    </row>
    <row r="161" spans="1:3" ht="22.5">
      <c r="A161" s="238" t="s">
        <v>716</v>
      </c>
      <c r="B161" s="250" t="s">
        <v>703</v>
      </c>
      <c r="C161" s="228" t="s">
        <v>744</v>
      </c>
    </row>
    <row r="162" spans="1:3" ht="22.5">
      <c r="A162" s="238">
        <v>36.299999999999997</v>
      </c>
      <c r="B162" s="251" t="s">
        <v>752</v>
      </c>
      <c r="C162" s="228" t="s">
        <v>745</v>
      </c>
    </row>
    <row r="163" spans="1:3" ht="22.5">
      <c r="A163" s="238" t="s">
        <v>717</v>
      </c>
      <c r="B163" s="250" t="s">
        <v>703</v>
      </c>
      <c r="C163" s="228" t="s">
        <v>746</v>
      </c>
    </row>
    <row r="164" spans="1:3">
      <c r="A164" s="238" t="s">
        <v>718</v>
      </c>
      <c r="B164" s="250" t="s">
        <v>122</v>
      </c>
      <c r="C164" s="249" t="s">
        <v>747</v>
      </c>
    </row>
    <row r="165" spans="1:3">
      <c r="A165" s="238" t="s">
        <v>719</v>
      </c>
      <c r="B165" s="250" t="s">
        <v>703</v>
      </c>
      <c r="C165" s="249" t="s">
        <v>748</v>
      </c>
    </row>
    <row r="166" spans="1:3">
      <c r="A166" s="236">
        <v>37</v>
      </c>
      <c r="B166" s="250" t="s">
        <v>502</v>
      </c>
      <c r="C166" s="228" t="s">
        <v>503</v>
      </c>
    </row>
    <row r="167" spans="1:3">
      <c r="A167" s="236">
        <v>37.1</v>
      </c>
      <c r="B167" s="250" t="s">
        <v>504</v>
      </c>
      <c r="C167" s="228" t="s">
        <v>505</v>
      </c>
    </row>
    <row r="168" spans="1:3">
      <c r="A168" s="237" t="s">
        <v>500</v>
      </c>
      <c r="B168" s="250" t="s">
        <v>703</v>
      </c>
      <c r="C168" s="228" t="s">
        <v>707</v>
      </c>
    </row>
    <row r="169" spans="1:3">
      <c r="A169" s="236">
        <v>37.200000000000003</v>
      </c>
      <c r="B169" s="250" t="s">
        <v>507</v>
      </c>
      <c r="C169" s="228" t="s">
        <v>508</v>
      </c>
    </row>
    <row r="170" spans="1:3" ht="22.5">
      <c r="A170" s="237" t="s">
        <v>501</v>
      </c>
      <c r="B170" s="225" t="s">
        <v>703</v>
      </c>
      <c r="C170" s="228" t="s">
        <v>708</v>
      </c>
    </row>
    <row r="171" spans="1:3">
      <c r="A171" s="236">
        <v>38</v>
      </c>
      <c r="B171" s="225" t="s">
        <v>124</v>
      </c>
      <c r="C171" s="228" t="s">
        <v>510</v>
      </c>
    </row>
    <row r="172" spans="1:3">
      <c r="A172" s="238">
        <v>38.1</v>
      </c>
      <c r="B172" s="225" t="s">
        <v>125</v>
      </c>
      <c r="C172" s="243" t="s">
        <v>125</v>
      </c>
    </row>
    <row r="173" spans="1:3">
      <c r="A173" s="238" t="s">
        <v>506</v>
      </c>
      <c r="B173" s="229" t="s">
        <v>511</v>
      </c>
      <c r="C173" s="622" t="s">
        <v>512</v>
      </c>
    </row>
    <row r="174" spans="1:3">
      <c r="A174" s="238" t="s">
        <v>720</v>
      </c>
      <c r="B174" s="229" t="s">
        <v>513</v>
      </c>
      <c r="C174" s="622"/>
    </row>
    <row r="175" spans="1:3">
      <c r="A175" s="238" t="s">
        <v>721</v>
      </c>
      <c r="B175" s="229" t="s">
        <v>514</v>
      </c>
      <c r="C175" s="622"/>
    </row>
    <row r="176" spans="1:3">
      <c r="A176" s="238" t="s">
        <v>722</v>
      </c>
      <c r="B176" s="229" t="s">
        <v>515</v>
      </c>
      <c r="C176" s="622"/>
    </row>
    <row r="177" spans="1:3">
      <c r="A177" s="238" t="s">
        <v>723</v>
      </c>
      <c r="B177" s="229" t="s">
        <v>516</v>
      </c>
      <c r="C177" s="622"/>
    </row>
    <row r="178" spans="1:3">
      <c r="A178" s="238" t="s">
        <v>724</v>
      </c>
      <c r="B178" s="229" t="s">
        <v>517</v>
      </c>
      <c r="C178" s="622"/>
    </row>
    <row r="179" spans="1:3">
      <c r="A179" s="238">
        <v>38.200000000000003</v>
      </c>
      <c r="B179" s="225" t="s">
        <v>126</v>
      </c>
      <c r="C179" s="243" t="s">
        <v>126</v>
      </c>
    </row>
    <row r="180" spans="1:3">
      <c r="A180" s="238" t="s">
        <v>509</v>
      </c>
      <c r="B180" s="229" t="s">
        <v>518</v>
      </c>
      <c r="C180" s="622" t="s">
        <v>519</v>
      </c>
    </row>
    <row r="181" spans="1:3">
      <c r="A181" s="238" t="s">
        <v>725</v>
      </c>
      <c r="B181" s="229" t="s">
        <v>520</v>
      </c>
      <c r="C181" s="622"/>
    </row>
    <row r="182" spans="1:3">
      <c r="A182" s="238" t="s">
        <v>726</v>
      </c>
      <c r="B182" s="229" t="s">
        <v>521</v>
      </c>
      <c r="C182" s="622"/>
    </row>
    <row r="183" spans="1:3">
      <c r="A183" s="238" t="s">
        <v>727</v>
      </c>
      <c r="B183" s="229" t="s">
        <v>522</v>
      </c>
      <c r="C183" s="622"/>
    </row>
    <row r="184" spans="1:3">
      <c r="A184" s="238" t="s">
        <v>728</v>
      </c>
      <c r="B184" s="229" t="s">
        <v>523</v>
      </c>
      <c r="C184" s="622"/>
    </row>
    <row r="185" spans="1:3">
      <c r="A185" s="238" t="s">
        <v>729</v>
      </c>
      <c r="B185" s="229" t="s">
        <v>524</v>
      </c>
      <c r="C185" s="622"/>
    </row>
    <row r="186" spans="1:3">
      <c r="A186" s="238" t="s">
        <v>730</v>
      </c>
      <c r="B186" s="229" t="s">
        <v>525</v>
      </c>
      <c r="C186" s="622"/>
    </row>
    <row r="187" spans="1:3">
      <c r="A187" s="238">
        <v>38.299999999999997</v>
      </c>
      <c r="B187" s="225" t="s">
        <v>127</v>
      </c>
      <c r="C187" s="243" t="s">
        <v>526</v>
      </c>
    </row>
    <row r="188" spans="1:3">
      <c r="A188" s="238" t="s">
        <v>731</v>
      </c>
      <c r="B188" s="229" t="s">
        <v>527</v>
      </c>
      <c r="C188" s="622" t="s">
        <v>528</v>
      </c>
    </row>
    <row r="189" spans="1:3">
      <c r="A189" s="238" t="s">
        <v>732</v>
      </c>
      <c r="B189" s="229" t="s">
        <v>529</v>
      </c>
      <c r="C189" s="622"/>
    </row>
    <row r="190" spans="1:3">
      <c r="A190" s="238" t="s">
        <v>733</v>
      </c>
      <c r="B190" s="229" t="s">
        <v>530</v>
      </c>
      <c r="C190" s="622"/>
    </row>
    <row r="191" spans="1:3">
      <c r="A191" s="238" t="s">
        <v>734</v>
      </c>
      <c r="B191" s="229" t="s">
        <v>531</v>
      </c>
      <c r="C191" s="622"/>
    </row>
    <row r="192" spans="1:3">
      <c r="A192" s="238" t="s">
        <v>735</v>
      </c>
      <c r="B192" s="229" t="s">
        <v>532</v>
      </c>
      <c r="C192" s="622"/>
    </row>
    <row r="193" spans="1:3">
      <c r="A193" s="238" t="s">
        <v>736</v>
      </c>
      <c r="B193" s="229" t="s">
        <v>533</v>
      </c>
      <c r="C193" s="622"/>
    </row>
    <row r="194" spans="1:3">
      <c r="A194" s="238">
        <v>38.4</v>
      </c>
      <c r="B194" s="225" t="s">
        <v>502</v>
      </c>
      <c r="C194" s="228" t="s">
        <v>503</v>
      </c>
    </row>
    <row r="195" spans="1:3" s="223" customFormat="1">
      <c r="A195" s="238" t="s">
        <v>737</v>
      </c>
      <c r="B195" s="229" t="s">
        <v>527</v>
      </c>
      <c r="C195" s="622" t="s">
        <v>534</v>
      </c>
    </row>
    <row r="196" spans="1:3">
      <c r="A196" s="238" t="s">
        <v>738</v>
      </c>
      <c r="B196" s="229" t="s">
        <v>529</v>
      </c>
      <c r="C196" s="622"/>
    </row>
    <row r="197" spans="1:3">
      <c r="A197" s="238" t="s">
        <v>739</v>
      </c>
      <c r="B197" s="229" t="s">
        <v>530</v>
      </c>
      <c r="C197" s="622"/>
    </row>
    <row r="198" spans="1:3">
      <c r="A198" s="238" t="s">
        <v>740</v>
      </c>
      <c r="B198" s="229" t="s">
        <v>531</v>
      </c>
      <c r="C198" s="622"/>
    </row>
    <row r="199" spans="1:3" ht="12" thickBot="1">
      <c r="A199" s="239" t="s">
        <v>741</v>
      </c>
      <c r="B199" s="229" t="s">
        <v>535</v>
      </c>
      <c r="C199" s="622"/>
    </row>
    <row r="200" spans="1:3" ht="12" thickBot="1">
      <c r="A200" s="612" t="s">
        <v>690</v>
      </c>
      <c r="B200" s="613"/>
      <c r="C200" s="614"/>
    </row>
    <row r="201" spans="1:3" ht="12.75" thickTop="1" thickBot="1">
      <c r="A201" s="574" t="s">
        <v>536</v>
      </c>
      <c r="B201" s="574"/>
      <c r="C201" s="574"/>
    </row>
    <row r="202" spans="1:3">
      <c r="A202" s="230">
        <v>11.1</v>
      </c>
      <c r="B202" s="231" t="s">
        <v>537</v>
      </c>
      <c r="C202" s="226" t="s">
        <v>538</v>
      </c>
    </row>
    <row r="203" spans="1:3">
      <c r="A203" s="230">
        <v>11.2</v>
      </c>
      <c r="B203" s="231" t="s">
        <v>539</v>
      </c>
      <c r="C203" s="226" t="s">
        <v>540</v>
      </c>
    </row>
    <row r="204" spans="1:3" ht="22.5">
      <c r="A204" s="230">
        <v>11.3</v>
      </c>
      <c r="B204" s="231" t="s">
        <v>541</v>
      </c>
      <c r="C204" s="226" t="s">
        <v>542</v>
      </c>
    </row>
    <row r="205" spans="1:3" ht="22.5">
      <c r="A205" s="230">
        <v>11.4</v>
      </c>
      <c r="B205" s="231" t="s">
        <v>543</v>
      </c>
      <c r="C205" s="226" t="s">
        <v>544</v>
      </c>
    </row>
    <row r="206" spans="1:3" ht="22.5">
      <c r="A206" s="230">
        <v>11.5</v>
      </c>
      <c r="B206" s="231" t="s">
        <v>545</v>
      </c>
      <c r="C206" s="226" t="s">
        <v>546</v>
      </c>
    </row>
    <row r="207" spans="1:3">
      <c r="A207" s="230">
        <v>11.6</v>
      </c>
      <c r="B207" s="231" t="s">
        <v>547</v>
      </c>
      <c r="C207" s="226" t="s">
        <v>548</v>
      </c>
    </row>
    <row r="208" spans="1:3" ht="22.5">
      <c r="A208" s="230">
        <v>11.7</v>
      </c>
      <c r="B208" s="231" t="s">
        <v>709</v>
      </c>
      <c r="C208" s="226" t="s">
        <v>710</v>
      </c>
    </row>
    <row r="209" spans="1:3" ht="22.5">
      <c r="A209" s="230">
        <v>11.8</v>
      </c>
      <c r="B209" s="231" t="s">
        <v>711</v>
      </c>
      <c r="C209" s="226" t="s">
        <v>712</v>
      </c>
    </row>
    <row r="210" spans="1:3">
      <c r="A210" s="230">
        <v>11.9</v>
      </c>
      <c r="B210" s="226" t="s">
        <v>549</v>
      </c>
      <c r="C210" s="226" t="s">
        <v>550</v>
      </c>
    </row>
    <row r="211" spans="1:3">
      <c r="A211" s="230">
        <v>11.1</v>
      </c>
      <c r="B211" s="226" t="s">
        <v>551</v>
      </c>
      <c r="C211" s="226" t="s">
        <v>552</v>
      </c>
    </row>
    <row r="212" spans="1:3">
      <c r="A212" s="230">
        <v>11.11</v>
      </c>
      <c r="B212" s="228" t="s">
        <v>553</v>
      </c>
      <c r="C212" s="226" t="s">
        <v>554</v>
      </c>
    </row>
    <row r="213" spans="1:3">
      <c r="A213" s="230">
        <v>11.12</v>
      </c>
      <c r="B213" s="231" t="s">
        <v>555</v>
      </c>
      <c r="C213" s="226" t="s">
        <v>556</v>
      </c>
    </row>
    <row r="214" spans="1:3">
      <c r="A214" s="230">
        <v>11.13</v>
      </c>
      <c r="B214" s="231" t="s">
        <v>557</v>
      </c>
      <c r="C214" s="243" t="s">
        <v>558</v>
      </c>
    </row>
    <row r="215" spans="1:3" ht="22.5">
      <c r="A215" s="230">
        <v>11.14</v>
      </c>
      <c r="B215" s="231" t="s">
        <v>749</v>
      </c>
      <c r="C215" s="243" t="s">
        <v>750</v>
      </c>
    </row>
    <row r="216" spans="1:3">
      <c r="A216" s="230">
        <v>11.15</v>
      </c>
      <c r="B216" s="231" t="s">
        <v>559</v>
      </c>
      <c r="C216" s="243" t="s">
        <v>560</v>
      </c>
    </row>
    <row r="217" spans="1:3">
      <c r="A217" s="230">
        <v>11.16</v>
      </c>
      <c r="B217" s="231" t="s">
        <v>561</v>
      </c>
      <c r="C217" s="243" t="s">
        <v>562</v>
      </c>
    </row>
    <row r="218" spans="1:3">
      <c r="A218" s="230">
        <v>11.17</v>
      </c>
      <c r="B218" s="231" t="s">
        <v>563</v>
      </c>
      <c r="C218" s="243" t="s">
        <v>564</v>
      </c>
    </row>
    <row r="219" spans="1:3">
      <c r="A219" s="230">
        <v>11.18</v>
      </c>
      <c r="B219" s="231" t="s">
        <v>565</v>
      </c>
      <c r="C219" s="243" t="s">
        <v>566</v>
      </c>
    </row>
    <row r="220" spans="1:3" ht="22.5">
      <c r="A220" s="230">
        <v>11.19</v>
      </c>
      <c r="B220" s="231" t="s">
        <v>567</v>
      </c>
      <c r="C220" s="243" t="s">
        <v>671</v>
      </c>
    </row>
    <row r="221" spans="1:3" ht="22.5">
      <c r="A221" s="230">
        <v>11.2</v>
      </c>
      <c r="B221" s="231" t="s">
        <v>568</v>
      </c>
      <c r="C221" s="243" t="s">
        <v>672</v>
      </c>
    </row>
    <row r="222" spans="1:3" s="223" customFormat="1">
      <c r="A222" s="230">
        <v>11.21</v>
      </c>
      <c r="B222" s="231" t="s">
        <v>569</v>
      </c>
      <c r="C222" s="243" t="s">
        <v>570</v>
      </c>
    </row>
    <row r="223" spans="1:3">
      <c r="A223" s="230">
        <v>11.22</v>
      </c>
      <c r="B223" s="231" t="s">
        <v>571</v>
      </c>
      <c r="C223" s="243" t="s">
        <v>572</v>
      </c>
    </row>
    <row r="224" spans="1:3">
      <c r="A224" s="230">
        <v>11.23</v>
      </c>
      <c r="B224" s="231" t="s">
        <v>573</v>
      </c>
      <c r="C224" s="243" t="s">
        <v>574</v>
      </c>
    </row>
    <row r="225" spans="1:3">
      <c r="A225" s="230">
        <v>11.24</v>
      </c>
      <c r="B225" s="231" t="s">
        <v>575</v>
      </c>
      <c r="C225" s="243" t="s">
        <v>576</v>
      </c>
    </row>
    <row r="226" spans="1:3">
      <c r="A226" s="230">
        <v>11.25</v>
      </c>
      <c r="B226" s="245" t="s">
        <v>577</v>
      </c>
      <c r="C226" s="246" t="s">
        <v>578</v>
      </c>
    </row>
    <row r="227" spans="1:3" ht="12" thickBot="1">
      <c r="A227" s="628" t="s">
        <v>691</v>
      </c>
      <c r="B227" s="629"/>
      <c r="C227" s="630"/>
    </row>
    <row r="228" spans="1:3" ht="12.75" thickTop="1" thickBot="1">
      <c r="A228" s="574" t="s">
        <v>536</v>
      </c>
      <c r="B228" s="574"/>
      <c r="C228" s="574"/>
    </row>
    <row r="229" spans="1:3">
      <c r="A229" s="224" t="s">
        <v>579</v>
      </c>
      <c r="B229" s="232" t="s">
        <v>580</v>
      </c>
      <c r="C229" s="631" t="s">
        <v>581</v>
      </c>
    </row>
    <row r="230" spans="1:3">
      <c r="A230" s="222" t="s">
        <v>582</v>
      </c>
      <c r="B230" s="228" t="s">
        <v>583</v>
      </c>
      <c r="C230" s="622"/>
    </row>
    <row r="231" spans="1:3">
      <c r="A231" s="222" t="s">
        <v>584</v>
      </c>
      <c r="B231" s="228" t="s">
        <v>585</v>
      </c>
      <c r="C231" s="622"/>
    </row>
    <row r="232" spans="1:3">
      <c r="A232" s="222" t="s">
        <v>586</v>
      </c>
      <c r="B232" s="228" t="s">
        <v>587</v>
      </c>
      <c r="C232" s="622"/>
    </row>
    <row r="233" spans="1:3">
      <c r="A233" s="222" t="s">
        <v>588</v>
      </c>
      <c r="B233" s="228" t="s">
        <v>589</v>
      </c>
      <c r="C233" s="622"/>
    </row>
    <row r="234" spans="1:3">
      <c r="A234" s="222" t="s">
        <v>590</v>
      </c>
      <c r="B234" s="228" t="s">
        <v>591</v>
      </c>
      <c r="C234" s="243" t="s">
        <v>592</v>
      </c>
    </row>
    <row r="235" spans="1:3" ht="22.5">
      <c r="A235" s="222" t="s">
        <v>593</v>
      </c>
      <c r="B235" s="228" t="s">
        <v>594</v>
      </c>
      <c r="C235" s="243" t="s">
        <v>595</v>
      </c>
    </row>
    <row r="236" spans="1:3">
      <c r="A236" s="222" t="s">
        <v>596</v>
      </c>
      <c r="B236" s="228" t="s">
        <v>597</v>
      </c>
      <c r="C236" s="243" t="s">
        <v>598</v>
      </c>
    </row>
    <row r="237" spans="1:3">
      <c r="A237" s="222" t="s">
        <v>599</v>
      </c>
      <c r="B237" s="228" t="s">
        <v>600</v>
      </c>
      <c r="C237" s="622" t="s">
        <v>601</v>
      </c>
    </row>
    <row r="238" spans="1:3">
      <c r="A238" s="222" t="s">
        <v>602</v>
      </c>
      <c r="B238" s="228" t="s">
        <v>603</v>
      </c>
      <c r="C238" s="622"/>
    </row>
    <row r="239" spans="1:3">
      <c r="A239" s="222" t="s">
        <v>604</v>
      </c>
      <c r="B239" s="228" t="s">
        <v>605</v>
      </c>
      <c r="C239" s="622"/>
    </row>
    <row r="240" spans="1:3">
      <c r="A240" s="222" t="s">
        <v>606</v>
      </c>
      <c r="B240" s="228" t="s">
        <v>607</v>
      </c>
      <c r="C240" s="622" t="s">
        <v>581</v>
      </c>
    </row>
    <row r="241" spans="1:3">
      <c r="A241" s="222" t="s">
        <v>608</v>
      </c>
      <c r="B241" s="228" t="s">
        <v>609</v>
      </c>
      <c r="C241" s="622"/>
    </row>
    <row r="242" spans="1:3">
      <c r="A242" s="222" t="s">
        <v>610</v>
      </c>
      <c r="B242" s="228" t="s">
        <v>611</v>
      </c>
      <c r="C242" s="622"/>
    </row>
    <row r="243" spans="1:3" s="223" customFormat="1">
      <c r="A243" s="222" t="s">
        <v>612</v>
      </c>
      <c r="B243" s="228" t="s">
        <v>613</v>
      </c>
      <c r="C243" s="622"/>
    </row>
    <row r="244" spans="1:3">
      <c r="A244" s="222" t="s">
        <v>614</v>
      </c>
      <c r="B244" s="228" t="s">
        <v>615</v>
      </c>
      <c r="C244" s="622"/>
    </row>
    <row r="245" spans="1:3">
      <c r="A245" s="222" t="s">
        <v>616</v>
      </c>
      <c r="B245" s="228" t="s">
        <v>617</v>
      </c>
      <c r="C245" s="622"/>
    </row>
    <row r="246" spans="1:3">
      <c r="A246" s="222" t="s">
        <v>618</v>
      </c>
      <c r="B246" s="228" t="s">
        <v>619</v>
      </c>
      <c r="C246" s="622"/>
    </row>
    <row r="247" spans="1:3">
      <c r="A247" s="222" t="s">
        <v>620</v>
      </c>
      <c r="B247" s="228" t="s">
        <v>621</v>
      </c>
      <c r="C247" s="622"/>
    </row>
    <row r="248" spans="1:3" s="223" customFormat="1" ht="12" thickBot="1">
      <c r="A248" s="612" t="s">
        <v>692</v>
      </c>
      <c r="B248" s="613"/>
      <c r="C248" s="614"/>
    </row>
    <row r="249" spans="1:3" ht="12.75" thickTop="1" thickBot="1">
      <c r="A249" s="617" t="s">
        <v>622</v>
      </c>
      <c r="B249" s="617"/>
      <c r="C249" s="617"/>
    </row>
    <row r="250" spans="1:3">
      <c r="A250" s="222">
        <v>13.1</v>
      </c>
      <c r="B250" s="618" t="s">
        <v>623</v>
      </c>
      <c r="C250" s="619"/>
    </row>
    <row r="251" spans="1:3" ht="33.75">
      <c r="A251" s="222" t="s">
        <v>624</v>
      </c>
      <c r="B251" s="231" t="s">
        <v>625</v>
      </c>
      <c r="C251" s="226" t="s">
        <v>626</v>
      </c>
    </row>
    <row r="252" spans="1:3" ht="101.25">
      <c r="A252" s="222" t="s">
        <v>627</v>
      </c>
      <c r="B252" s="231" t="s">
        <v>628</v>
      </c>
      <c r="C252" s="226" t="s">
        <v>629</v>
      </c>
    </row>
    <row r="253" spans="1:3" ht="12" thickBot="1">
      <c r="A253" s="612" t="s">
        <v>693</v>
      </c>
      <c r="B253" s="613"/>
      <c r="C253" s="614"/>
    </row>
    <row r="254" spans="1:3" ht="12.75" thickTop="1" thickBot="1">
      <c r="A254" s="617" t="s">
        <v>622</v>
      </c>
      <c r="B254" s="617"/>
      <c r="C254" s="617"/>
    </row>
    <row r="255" spans="1:3">
      <c r="A255" s="222">
        <v>14.1</v>
      </c>
      <c r="B255" s="618" t="s">
        <v>630</v>
      </c>
      <c r="C255" s="619"/>
    </row>
    <row r="256" spans="1:3" ht="22.5">
      <c r="A256" s="222" t="s">
        <v>631</v>
      </c>
      <c r="B256" s="231" t="s">
        <v>632</v>
      </c>
      <c r="C256" s="226" t="s">
        <v>633</v>
      </c>
    </row>
    <row r="257" spans="1:3" ht="45">
      <c r="A257" s="222" t="s">
        <v>634</v>
      </c>
      <c r="B257" s="231" t="s">
        <v>635</v>
      </c>
      <c r="C257" s="226" t="s">
        <v>636</v>
      </c>
    </row>
    <row r="258" spans="1:3" ht="12" customHeight="1">
      <c r="A258" s="222" t="s">
        <v>637</v>
      </c>
      <c r="B258" s="231" t="s">
        <v>638</v>
      </c>
      <c r="C258" s="226" t="s">
        <v>639</v>
      </c>
    </row>
    <row r="259" spans="1:3" ht="33.75">
      <c r="A259" s="222" t="s">
        <v>640</v>
      </c>
      <c r="B259" s="231" t="s">
        <v>641</v>
      </c>
      <c r="C259" s="226" t="s">
        <v>642</v>
      </c>
    </row>
    <row r="260" spans="1:3" ht="11.25" customHeight="1">
      <c r="A260" s="222" t="s">
        <v>643</v>
      </c>
      <c r="B260" s="231" t="s">
        <v>644</v>
      </c>
      <c r="C260" s="226" t="s">
        <v>645</v>
      </c>
    </row>
    <row r="261" spans="1:3" ht="56.25">
      <c r="A261" s="222" t="s">
        <v>646</v>
      </c>
      <c r="B261" s="231" t="s">
        <v>647</v>
      </c>
      <c r="C261" s="226" t="s">
        <v>648</v>
      </c>
    </row>
    <row r="262" spans="1:3">
      <c r="A262" s="217"/>
      <c r="B262" s="217"/>
      <c r="C262" s="217"/>
    </row>
    <row r="263" spans="1:3">
      <c r="A263" s="217"/>
      <c r="B263" s="217"/>
      <c r="C263" s="217"/>
    </row>
    <row r="264" spans="1:3">
      <c r="A264" s="217"/>
      <c r="B264" s="217"/>
      <c r="C264" s="217"/>
    </row>
    <row r="265" spans="1:3">
      <c r="A265" s="217"/>
      <c r="B265" s="217"/>
      <c r="C265" s="217"/>
    </row>
    <row r="266" spans="1:3">
      <c r="A266" s="217"/>
      <c r="B266" s="217"/>
      <c r="C266" s="217"/>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A1:H42"/>
  <sheetViews>
    <sheetView zoomScaleNormal="100" workbookViewId="0">
      <pane xSplit="1" ySplit="5" topLeftCell="B21" activePane="bottomRight" state="frozen"/>
      <selection pane="topRight" activeCell="B1" sqref="B1"/>
      <selection pane="bottomLeft" activeCell="A6" sqref="A6"/>
      <selection pane="bottomRight" activeCell="C40" sqref="C40"/>
    </sheetView>
  </sheetViews>
  <sheetFormatPr defaultRowHeight="15.75"/>
  <cols>
    <col min="1" max="1" width="9.5703125" style="15" bestFit="1" customWidth="1"/>
    <col min="2" max="2" width="86" style="12" customWidth="1"/>
    <col min="3" max="3" width="14.5703125" style="12" customWidth="1"/>
    <col min="4" max="7" width="14.5703125" style="2" customWidth="1"/>
    <col min="8" max="8" width="6.7109375" customWidth="1"/>
  </cols>
  <sheetData>
    <row r="1" spans="1:8">
      <c r="A1" s="13" t="s">
        <v>230</v>
      </c>
      <c r="B1" s="437" t="s">
        <v>890</v>
      </c>
    </row>
    <row r="2" spans="1:8">
      <c r="A2" s="13" t="s">
        <v>231</v>
      </c>
      <c r="B2" s="438">
        <v>43190</v>
      </c>
      <c r="C2" s="23"/>
      <c r="D2" s="14"/>
      <c r="E2" s="14"/>
      <c r="F2" s="14"/>
      <c r="G2" s="14"/>
      <c r="H2" s="1"/>
    </row>
    <row r="3" spans="1:8">
      <c r="A3" s="13"/>
      <c r="C3" s="23"/>
      <c r="D3" s="14"/>
      <c r="E3" s="14"/>
      <c r="F3" s="14"/>
      <c r="G3" s="14"/>
      <c r="H3" s="1"/>
    </row>
    <row r="4" spans="1:8" ht="16.5" thickBot="1">
      <c r="A4" s="63" t="s">
        <v>651</v>
      </c>
      <c r="B4" s="197" t="s">
        <v>265</v>
      </c>
      <c r="C4" s="198"/>
      <c r="D4" s="199"/>
      <c r="E4" s="199"/>
      <c r="F4" s="199"/>
      <c r="G4" s="199"/>
      <c r="H4" s="1"/>
    </row>
    <row r="5" spans="1:8" ht="15">
      <c r="A5" s="334" t="s">
        <v>31</v>
      </c>
      <c r="B5" s="335"/>
      <c r="C5" s="336" t="s">
        <v>5</v>
      </c>
      <c r="D5" s="337" t="s">
        <v>6</v>
      </c>
      <c r="E5" s="337" t="s">
        <v>7</v>
      </c>
      <c r="F5" s="338" t="s">
        <v>8</v>
      </c>
      <c r="G5" s="338" t="s">
        <v>911</v>
      </c>
    </row>
    <row r="6" spans="1:8" ht="15">
      <c r="A6" s="113"/>
      <c r="B6" s="26" t="s">
        <v>227</v>
      </c>
      <c r="C6" s="339"/>
      <c r="D6" s="339"/>
      <c r="E6" s="339"/>
      <c r="F6" s="339"/>
      <c r="G6" s="340"/>
    </row>
    <row r="7" spans="1:8" ht="15">
      <c r="A7" s="113"/>
      <c r="B7" s="27" t="s">
        <v>232</v>
      </c>
      <c r="C7" s="339"/>
      <c r="D7" s="339"/>
      <c r="E7" s="339"/>
      <c r="F7" s="339"/>
      <c r="G7" s="340"/>
    </row>
    <row r="8" spans="1:8" ht="15">
      <c r="A8" s="114">
        <v>1</v>
      </c>
      <c r="B8" s="244" t="s">
        <v>28</v>
      </c>
      <c r="C8" s="420">
        <v>1197214006.8601401</v>
      </c>
      <c r="D8" s="253">
        <v>1141844831.032634</v>
      </c>
      <c r="E8" s="253">
        <v>1090348133.5975978</v>
      </c>
      <c r="F8" s="253">
        <v>1007507516.1199999</v>
      </c>
      <c r="G8" s="254">
        <v>960145997.70179999</v>
      </c>
    </row>
    <row r="9" spans="1:8" ht="15">
      <c r="A9" s="114">
        <v>2</v>
      </c>
      <c r="B9" s="244" t="s">
        <v>129</v>
      </c>
      <c r="C9" s="420">
        <v>1197214006.8601401</v>
      </c>
      <c r="D9" s="253">
        <v>1141844831.032634</v>
      </c>
      <c r="E9" s="253">
        <v>1090348133.5975978</v>
      </c>
      <c r="F9" s="253">
        <v>1007507516.1199999</v>
      </c>
      <c r="G9" s="254">
        <v>960145997.70179999</v>
      </c>
    </row>
    <row r="10" spans="1:8" ht="15">
      <c r="A10" s="114">
        <v>3</v>
      </c>
      <c r="B10" s="244" t="s">
        <v>93</v>
      </c>
      <c r="C10" s="420">
        <v>1675475605.5799246</v>
      </c>
      <c r="D10" s="253">
        <v>1643533605.5228853</v>
      </c>
      <c r="E10" s="253">
        <v>1590618008.9949045</v>
      </c>
      <c r="F10" s="253">
        <v>1482773912.4569964</v>
      </c>
      <c r="G10" s="254">
        <v>1442149910.6855836</v>
      </c>
    </row>
    <row r="11" spans="1:8" ht="15">
      <c r="A11" s="113"/>
      <c r="B11" s="26" t="s">
        <v>228</v>
      </c>
      <c r="C11" s="339"/>
      <c r="D11" s="339"/>
      <c r="E11" s="339"/>
      <c r="F11" s="339"/>
      <c r="G11" s="340"/>
    </row>
    <row r="12" spans="1:8" ht="15" customHeight="1">
      <c r="A12" s="114">
        <v>4</v>
      </c>
      <c r="B12" s="244" t="s">
        <v>673</v>
      </c>
      <c r="C12" s="420">
        <v>9669736313.9626808</v>
      </c>
      <c r="D12" s="253">
        <v>9192077726.5034771</v>
      </c>
      <c r="E12" s="253">
        <v>9838788841.5815945</v>
      </c>
      <c r="F12" s="253">
        <v>9495340449.3357582</v>
      </c>
      <c r="G12" s="254">
        <v>9467136175.2876701</v>
      </c>
    </row>
    <row r="13" spans="1:8" ht="15">
      <c r="A13" s="113"/>
      <c r="B13" s="26" t="s">
        <v>130</v>
      </c>
      <c r="C13" s="339"/>
      <c r="D13" s="339"/>
      <c r="E13" s="339"/>
      <c r="F13" s="339"/>
      <c r="G13" s="340"/>
    </row>
    <row r="14" spans="1:8" s="3" customFormat="1" ht="15">
      <c r="A14" s="114"/>
      <c r="B14" s="27" t="s">
        <v>837</v>
      </c>
      <c r="C14" s="339"/>
      <c r="D14" s="339"/>
      <c r="E14" s="339"/>
      <c r="F14" s="339"/>
      <c r="G14" s="340"/>
    </row>
    <row r="15" spans="1:8" ht="15">
      <c r="A15" s="493">
        <v>5</v>
      </c>
      <c r="B15" s="25" t="s">
        <v>838</v>
      </c>
      <c r="C15" s="441">
        <v>0.12381040888689125</v>
      </c>
      <c r="D15" s="442">
        <v>0.12422053696743206</v>
      </c>
      <c r="E15" s="442">
        <v>0.1108213776262245</v>
      </c>
      <c r="F15" s="442">
        <v>0.10610546525380031</v>
      </c>
      <c r="G15" s="443">
        <v>0.10141884302964775</v>
      </c>
    </row>
    <row r="16" spans="1:8" ht="15" customHeight="1">
      <c r="A16" s="493">
        <v>6</v>
      </c>
      <c r="B16" s="25" t="s">
        <v>839</v>
      </c>
      <c r="C16" s="441">
        <v>0.12381040888689125</v>
      </c>
      <c r="D16" s="442">
        <v>0.12422053696743206</v>
      </c>
      <c r="E16" s="442">
        <v>0.1108213776262245</v>
      </c>
      <c r="F16" s="442">
        <v>0.10610546525380031</v>
      </c>
      <c r="G16" s="443">
        <v>0.10141884302964775</v>
      </c>
    </row>
    <row r="17" spans="1:7" ht="15">
      <c r="A17" s="493">
        <v>7</v>
      </c>
      <c r="B17" s="25" t="s">
        <v>840</v>
      </c>
      <c r="C17" s="441">
        <v>0.17327004079321276</v>
      </c>
      <c r="D17" s="442">
        <v>0.17879892385854093</v>
      </c>
      <c r="E17" s="442">
        <v>0.16166807059345401</v>
      </c>
      <c r="F17" s="442">
        <v>0.15615805671935892</v>
      </c>
      <c r="G17" s="443">
        <v>0.15233222423166023</v>
      </c>
    </row>
    <row r="18" spans="1:7" ht="15">
      <c r="A18" s="113"/>
      <c r="B18" s="26" t="s">
        <v>10</v>
      </c>
      <c r="C18" s="444"/>
      <c r="D18" s="445"/>
      <c r="E18" s="445"/>
      <c r="F18" s="445"/>
      <c r="G18" s="446"/>
    </row>
    <row r="19" spans="1:7" ht="15" customHeight="1">
      <c r="A19" s="494">
        <v>8</v>
      </c>
      <c r="B19" s="28" t="s">
        <v>11</v>
      </c>
      <c r="C19" s="441">
        <v>9.4599285524036722E-2</v>
      </c>
      <c r="D19" s="447">
        <v>9.5519251825976287E-2</v>
      </c>
      <c r="E19" s="447">
        <v>9.4384505142796352E-2</v>
      </c>
      <c r="F19" s="447">
        <v>9.3932330867872685E-2</v>
      </c>
      <c r="G19" s="448">
        <v>9.2866939839460344E-2</v>
      </c>
    </row>
    <row r="20" spans="1:7" ht="15">
      <c r="A20" s="494">
        <v>9</v>
      </c>
      <c r="B20" s="28" t="s">
        <v>12</v>
      </c>
      <c r="C20" s="441">
        <v>4.1550984994149248E-2</v>
      </c>
      <c r="D20" s="447">
        <v>4.1156223667367188E-2</v>
      </c>
      <c r="E20" s="447">
        <v>4.114308525411061E-2</v>
      </c>
      <c r="F20" s="447">
        <v>4.07404285485971E-2</v>
      </c>
      <c r="G20" s="448">
        <v>3.9463348664376334E-2</v>
      </c>
    </row>
    <row r="21" spans="1:7" ht="15">
      <c r="A21" s="494">
        <v>10</v>
      </c>
      <c r="B21" s="28" t="s">
        <v>13</v>
      </c>
      <c r="C21" s="441">
        <v>4.3279778769430663E-2</v>
      </c>
      <c r="D21" s="447">
        <v>4.5964930525748328E-2</v>
      </c>
      <c r="E21" s="447">
        <v>4.3803360619104344E-2</v>
      </c>
      <c r="F21" s="447">
        <v>4.4887471356643026E-2</v>
      </c>
      <c r="G21" s="448">
        <v>4.4861952399693095E-2</v>
      </c>
    </row>
    <row r="22" spans="1:7" ht="15">
      <c r="A22" s="494">
        <v>11</v>
      </c>
      <c r="B22" s="28" t="s">
        <v>266</v>
      </c>
      <c r="C22" s="441">
        <v>5.304830052988746E-2</v>
      </c>
      <c r="D22" s="447">
        <v>5.4363028158609092E-2</v>
      </c>
      <c r="E22" s="447">
        <v>5.3241419888685734E-2</v>
      </c>
      <c r="F22" s="447">
        <v>5.3191902319275591E-2</v>
      </c>
      <c r="G22" s="448">
        <v>5.3403591175084017E-2</v>
      </c>
    </row>
    <row r="23" spans="1:7" ht="15">
      <c r="A23" s="494">
        <v>12</v>
      </c>
      <c r="B23" s="28" t="s">
        <v>14</v>
      </c>
      <c r="C23" s="441">
        <v>2.4953165002770315E-2</v>
      </c>
      <c r="D23" s="447">
        <v>3.5308114902758661E-2</v>
      </c>
      <c r="E23" s="447">
        <v>3.7577618304024597E-2</v>
      </c>
      <c r="F23" s="447">
        <v>4.1618305382558458E-2</v>
      </c>
      <c r="G23" s="448">
        <v>4.7514882467782814E-2</v>
      </c>
    </row>
    <row r="24" spans="1:7" ht="15">
      <c r="A24" s="494">
        <v>13</v>
      </c>
      <c r="B24" s="28" t="s">
        <v>15</v>
      </c>
      <c r="C24" s="441">
        <v>0.22989553889421974</v>
      </c>
      <c r="D24" s="447">
        <v>0.31825675030924871</v>
      </c>
      <c r="E24" s="447">
        <v>0.33791890837746108</v>
      </c>
      <c r="F24" s="447">
        <v>0.3804059363035478</v>
      </c>
      <c r="G24" s="448">
        <v>0.44411322578458023</v>
      </c>
    </row>
    <row r="25" spans="1:7" ht="15">
      <c r="A25" s="113"/>
      <c r="B25" s="26" t="s">
        <v>16</v>
      </c>
      <c r="C25" s="444"/>
      <c r="D25" s="445"/>
      <c r="E25" s="445"/>
      <c r="F25" s="445"/>
      <c r="G25" s="446"/>
    </row>
    <row r="26" spans="1:7" ht="15">
      <c r="A26" s="494">
        <v>14</v>
      </c>
      <c r="B26" s="28" t="s">
        <v>17</v>
      </c>
      <c r="C26" s="441">
        <v>5.1317327138860565E-2</v>
      </c>
      <c r="D26" s="447">
        <v>6.4157067535760226E-2</v>
      </c>
      <c r="E26" s="447">
        <v>7.2249922361481644E-2</v>
      </c>
      <c r="F26" s="447">
        <v>7.6283358098710438E-2</v>
      </c>
      <c r="G26" s="448">
        <v>8.2146030582002996E-2</v>
      </c>
    </row>
    <row r="27" spans="1:7" ht="15" customHeight="1">
      <c r="A27" s="494">
        <v>15</v>
      </c>
      <c r="B27" s="28" t="s">
        <v>18</v>
      </c>
      <c r="C27" s="441">
        <v>4.6115385187684543E-2</v>
      </c>
      <c r="D27" s="447">
        <v>4.9941673274903134E-2</v>
      </c>
      <c r="E27" s="447">
        <v>5.485732628543296E-2</v>
      </c>
      <c r="F27" s="447">
        <v>5.8055251056575878E-2</v>
      </c>
      <c r="G27" s="448">
        <v>6.1474729373332496E-2</v>
      </c>
    </row>
    <row r="28" spans="1:7" ht="15">
      <c r="A28" s="494">
        <v>16</v>
      </c>
      <c r="B28" s="28" t="s">
        <v>19</v>
      </c>
      <c r="C28" s="441">
        <v>0.55592099691716979</v>
      </c>
      <c r="D28" s="447">
        <v>0.58217206698126511</v>
      </c>
      <c r="E28" s="447">
        <v>0.57532847584286162</v>
      </c>
      <c r="F28" s="447">
        <v>0.58996375847186555</v>
      </c>
      <c r="G28" s="448">
        <v>0.62591894311730145</v>
      </c>
    </row>
    <row r="29" spans="1:7" ht="15" customHeight="1">
      <c r="A29" s="494">
        <v>17</v>
      </c>
      <c r="B29" s="28" t="s">
        <v>20</v>
      </c>
      <c r="C29" s="441">
        <v>0.53456996105865229</v>
      </c>
      <c r="D29" s="447">
        <v>0.54224371353819978</v>
      </c>
      <c r="E29" s="447">
        <v>0.54016094966604122</v>
      </c>
      <c r="F29" s="447">
        <v>0.54855234664656949</v>
      </c>
      <c r="G29" s="448">
        <v>0.58365008854357336</v>
      </c>
    </row>
    <row r="30" spans="1:7" ht="15">
      <c r="A30" s="494">
        <v>18</v>
      </c>
      <c r="B30" s="28" t="s">
        <v>21</v>
      </c>
      <c r="C30" s="441">
        <v>2.309674490744373E-2</v>
      </c>
      <c r="D30" s="447">
        <v>0.1683620442461389</v>
      </c>
      <c r="E30" s="447">
        <v>4.1825636359587769E-2</v>
      </c>
      <c r="F30" s="447">
        <v>-1.2629335439140889E-2</v>
      </c>
      <c r="G30" s="448">
        <v>-2.2879718473679284E-2</v>
      </c>
    </row>
    <row r="31" spans="1:7" ht="15" customHeight="1">
      <c r="A31" s="113"/>
      <c r="B31" s="26" t="s">
        <v>22</v>
      </c>
      <c r="C31" s="444"/>
      <c r="D31" s="445"/>
      <c r="E31" s="445"/>
      <c r="F31" s="445"/>
      <c r="G31" s="446"/>
    </row>
    <row r="32" spans="1:7" ht="15" customHeight="1">
      <c r="A32" s="494">
        <v>19</v>
      </c>
      <c r="B32" s="28" t="s">
        <v>23</v>
      </c>
      <c r="C32" s="441">
        <v>0.20170165584357908</v>
      </c>
      <c r="D32" s="449">
        <v>0.18206845462345314</v>
      </c>
      <c r="E32" s="449">
        <v>0.22214500984351038</v>
      </c>
      <c r="F32" s="449">
        <v>0.2553201368284555</v>
      </c>
      <c r="G32" s="450">
        <v>0.22811096440648149</v>
      </c>
    </row>
    <row r="33" spans="1:7" ht="15" customHeight="1">
      <c r="A33" s="494">
        <v>20</v>
      </c>
      <c r="B33" s="28" t="s">
        <v>24</v>
      </c>
      <c r="C33" s="441">
        <v>0.61299624877524372</v>
      </c>
      <c r="D33" s="449">
        <v>0.62013798086063254</v>
      </c>
      <c r="E33" s="449">
        <v>0.62703148363305294</v>
      </c>
      <c r="F33" s="449">
        <v>0.62437213700709149</v>
      </c>
      <c r="G33" s="450">
        <v>0.66631615547187206</v>
      </c>
    </row>
    <row r="34" spans="1:7" ht="15" customHeight="1">
      <c r="A34" s="494">
        <v>21</v>
      </c>
      <c r="B34" s="255" t="s">
        <v>25</v>
      </c>
      <c r="C34" s="441">
        <v>0.30518631508771982</v>
      </c>
      <c r="D34" s="449">
        <v>0.30235066888422024</v>
      </c>
      <c r="E34" s="449">
        <v>0.29791571371563758</v>
      </c>
      <c r="F34" s="449">
        <v>0.27653307845851449</v>
      </c>
      <c r="G34" s="450">
        <v>0.27902940444197205</v>
      </c>
    </row>
    <row r="35" spans="1:7" ht="15" customHeight="1">
      <c r="A35" s="342"/>
      <c r="B35" s="26" t="s">
        <v>836</v>
      </c>
      <c r="C35" s="339"/>
      <c r="D35" s="339"/>
      <c r="E35" s="339"/>
      <c r="F35" s="339"/>
      <c r="G35" s="340"/>
    </row>
    <row r="36" spans="1:7" ht="15" customHeight="1">
      <c r="A36" s="494">
        <v>22</v>
      </c>
      <c r="B36" s="333" t="s">
        <v>820</v>
      </c>
      <c r="C36" s="255">
        <v>2057192711.8305438</v>
      </c>
      <c r="D36" s="255">
        <v>2451802093.6352</v>
      </c>
      <c r="E36" s="255"/>
      <c r="F36" s="255"/>
      <c r="G36" s="341"/>
    </row>
    <row r="37" spans="1:7" ht="15">
      <c r="A37" s="494">
        <v>23</v>
      </c>
      <c r="B37" s="28" t="s">
        <v>821</v>
      </c>
      <c r="C37" s="255">
        <v>1523095124.2943788</v>
      </c>
      <c r="D37" s="256">
        <v>2181240768.1010337</v>
      </c>
      <c r="E37" s="256"/>
      <c r="F37" s="256"/>
      <c r="G37" s="257"/>
    </row>
    <row r="38" spans="1:7" thickBot="1">
      <c r="A38" s="115">
        <v>24</v>
      </c>
      <c r="B38" s="258" t="s">
        <v>819</v>
      </c>
      <c r="C38" s="469">
        <v>1.3506659426696033</v>
      </c>
      <c r="D38" s="473">
        <v>1.124040101162108</v>
      </c>
      <c r="E38" s="259"/>
      <c r="F38" s="259"/>
      <c r="G38" s="260"/>
    </row>
    <row r="39" spans="1:7">
      <c r="A39" s="16"/>
    </row>
    <row r="40" spans="1:7" ht="39.75">
      <c r="B40" s="332" t="s">
        <v>841</v>
      </c>
    </row>
    <row r="41" spans="1:7" ht="65.25">
      <c r="B41" s="377" t="s">
        <v>835</v>
      </c>
      <c r="D41" s="356"/>
      <c r="E41" s="356"/>
      <c r="F41" s="356"/>
      <c r="G41" s="356"/>
    </row>
    <row r="42" spans="1:7">
      <c r="B42" s="377"/>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sheetPr>
  <dimension ref="A1:H43"/>
  <sheetViews>
    <sheetView zoomScaleNormal="100" workbookViewId="0">
      <pane xSplit="1" ySplit="5" topLeftCell="B15" activePane="bottomRight" state="frozen"/>
      <selection pane="topRight" activeCell="B1" sqref="B1"/>
      <selection pane="bottomLeft" activeCell="A5" sqref="A5"/>
      <selection pane="bottomRight" activeCell="G34" sqref="G34"/>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6" width="12.42578125" style="2" customWidth="1"/>
    <col min="7" max="7" width="12.7109375" style="2" bestFit="1" customWidth="1"/>
    <col min="8" max="8" width="13.85546875" style="2" bestFit="1" customWidth="1"/>
  </cols>
  <sheetData>
    <row r="1" spans="1:8" ht="15.75">
      <c r="A1" s="13" t="s">
        <v>230</v>
      </c>
      <c r="B1" s="439" t="str">
        <f>'1. key ratios'!B1</f>
        <v>სს ”საქართველოს ბანკი”</v>
      </c>
    </row>
    <row r="2" spans="1:8" ht="15.75">
      <c r="A2" s="13" t="s">
        <v>231</v>
      </c>
      <c r="B2" s="440">
        <f>'1. key ratios'!B2</f>
        <v>43190</v>
      </c>
    </row>
    <row r="3" spans="1:8" ht="15.75">
      <c r="A3" s="13"/>
    </row>
    <row r="4" spans="1:8" ht="16.5" thickBot="1">
      <c r="A4" s="29" t="s">
        <v>652</v>
      </c>
      <c r="B4" s="64" t="s">
        <v>286</v>
      </c>
      <c r="C4" s="29"/>
      <c r="D4" s="30"/>
      <c r="E4" s="30"/>
      <c r="F4" s="31"/>
      <c r="G4" s="31"/>
      <c r="H4" s="32" t="s">
        <v>134</v>
      </c>
    </row>
    <row r="5" spans="1:8" ht="15.75">
      <c r="A5" s="33"/>
      <c r="B5" s="34"/>
      <c r="C5" s="526" t="s">
        <v>236</v>
      </c>
      <c r="D5" s="527"/>
      <c r="E5" s="528"/>
      <c r="F5" s="526" t="s">
        <v>237</v>
      </c>
      <c r="G5" s="527"/>
      <c r="H5" s="529"/>
    </row>
    <row r="6" spans="1:8" ht="15.75">
      <c r="A6" s="35" t="s">
        <v>31</v>
      </c>
      <c r="B6" s="36" t="s">
        <v>194</v>
      </c>
      <c r="C6" s="37" t="s">
        <v>32</v>
      </c>
      <c r="D6" s="37" t="s">
        <v>135</v>
      </c>
      <c r="E6" s="37" t="s">
        <v>73</v>
      </c>
      <c r="F6" s="37" t="s">
        <v>32</v>
      </c>
      <c r="G6" s="37" t="s">
        <v>135</v>
      </c>
      <c r="H6" s="38" t="s">
        <v>73</v>
      </c>
    </row>
    <row r="7" spans="1:8" ht="15.75">
      <c r="A7" s="35">
        <v>1</v>
      </c>
      <c r="B7" s="39" t="s">
        <v>195</v>
      </c>
      <c r="C7" s="421">
        <v>195069420.17500001</v>
      </c>
      <c r="D7" s="421">
        <v>224988338.67000002</v>
      </c>
      <c r="E7" s="262">
        <f>C7+D7</f>
        <v>420057758.84500003</v>
      </c>
      <c r="F7" s="263">
        <v>156221949.55000001</v>
      </c>
      <c r="G7" s="264">
        <v>322563039.84000003</v>
      </c>
      <c r="H7" s="265">
        <v>478784989.39000005</v>
      </c>
    </row>
    <row r="8" spans="1:8" ht="15.75">
      <c r="A8" s="35">
        <v>2</v>
      </c>
      <c r="B8" s="39" t="s">
        <v>196</v>
      </c>
      <c r="C8" s="421">
        <v>108682141.3415</v>
      </c>
      <c r="D8" s="421">
        <v>930795841.14999998</v>
      </c>
      <c r="E8" s="262">
        <f t="shared" ref="E8:E20" si="0">C8+D8</f>
        <v>1039477982.4915</v>
      </c>
      <c r="F8" s="263">
        <v>56004258.691500001</v>
      </c>
      <c r="G8" s="264">
        <v>973487861.68999994</v>
      </c>
      <c r="H8" s="265">
        <v>1029492120.3814999</v>
      </c>
    </row>
    <row r="9" spans="1:8" ht="15.75">
      <c r="A9" s="35">
        <v>3</v>
      </c>
      <c r="B9" s="39" t="s">
        <v>197</v>
      </c>
      <c r="C9" s="421">
        <v>42560213.780000001</v>
      </c>
      <c r="D9" s="421">
        <v>1159418777.3099999</v>
      </c>
      <c r="E9" s="262">
        <f t="shared" si="0"/>
        <v>1201978991.0899999</v>
      </c>
      <c r="F9" s="263">
        <v>3000000</v>
      </c>
      <c r="G9" s="264">
        <v>796252851.50999999</v>
      </c>
      <c r="H9" s="265">
        <v>799252851.50999999</v>
      </c>
    </row>
    <row r="10" spans="1:8" ht="15.75">
      <c r="A10" s="35">
        <v>4</v>
      </c>
      <c r="B10" s="39" t="s">
        <v>226</v>
      </c>
      <c r="C10" s="421">
        <v>303.24</v>
      </c>
      <c r="D10" s="421">
        <v>0</v>
      </c>
      <c r="E10" s="262">
        <f t="shared" si="0"/>
        <v>303.24</v>
      </c>
      <c r="F10" s="263">
        <v>303.24</v>
      </c>
      <c r="G10" s="264">
        <v>0</v>
      </c>
      <c r="H10" s="265">
        <v>303.24</v>
      </c>
    </row>
    <row r="11" spans="1:8" ht="15.75">
      <c r="A11" s="35">
        <v>5</v>
      </c>
      <c r="B11" s="39" t="s">
        <v>198</v>
      </c>
      <c r="C11" s="421">
        <v>1395650710.3250227</v>
      </c>
      <c r="D11" s="421">
        <v>339685361.09681803</v>
      </c>
      <c r="E11" s="262">
        <f t="shared" si="0"/>
        <v>1735336071.4218407</v>
      </c>
      <c r="F11" s="263">
        <v>1051932183.49</v>
      </c>
      <c r="G11" s="264">
        <v>60851556.960000001</v>
      </c>
      <c r="H11" s="265">
        <v>1112783740.45</v>
      </c>
    </row>
    <row r="12" spans="1:8" ht="15.75">
      <c r="A12" s="35">
        <v>6.1</v>
      </c>
      <c r="B12" s="40" t="s">
        <v>199</v>
      </c>
      <c r="C12" s="421">
        <v>3287274955.5300002</v>
      </c>
      <c r="D12" s="421">
        <v>4115180311.9099994</v>
      </c>
      <c r="E12" s="262">
        <f>C12+D12</f>
        <v>7402455267.4399996</v>
      </c>
      <c r="F12" s="263">
        <v>2263577628.77</v>
      </c>
      <c r="G12" s="264">
        <v>3787457533.5899997</v>
      </c>
      <c r="H12" s="265">
        <v>6051035162.3599997</v>
      </c>
    </row>
    <row r="13" spans="1:8" ht="15.75">
      <c r="A13" s="35">
        <v>6.2</v>
      </c>
      <c r="B13" s="40" t="s">
        <v>200</v>
      </c>
      <c r="C13" s="421">
        <v>-143888279.55919999</v>
      </c>
      <c r="D13" s="421">
        <v>-197478796.43340001</v>
      </c>
      <c r="E13" s="262">
        <f t="shared" si="0"/>
        <v>-341367075.99259996</v>
      </c>
      <c r="F13" s="263">
        <v>-112781979.0923</v>
      </c>
      <c r="G13" s="264">
        <v>-259203769.94229999</v>
      </c>
      <c r="H13" s="265">
        <v>-371985749.03460002</v>
      </c>
    </row>
    <row r="14" spans="1:8" ht="15.75">
      <c r="A14" s="35">
        <v>6</v>
      </c>
      <c r="B14" s="39" t="s">
        <v>201</v>
      </c>
      <c r="C14" s="262">
        <f>C12+C13</f>
        <v>3143386675.9708004</v>
      </c>
      <c r="D14" s="262">
        <f>D12+D13</f>
        <v>3917701515.4765992</v>
      </c>
      <c r="E14" s="262">
        <f>E12+E13</f>
        <v>7061088191.4473991</v>
      </c>
      <c r="F14" s="262">
        <v>2150795649.6777</v>
      </c>
      <c r="G14" s="262">
        <v>3528253763.6476998</v>
      </c>
      <c r="H14" s="265">
        <v>5679049413.3253994</v>
      </c>
    </row>
    <row r="15" spans="1:8" ht="15.75">
      <c r="A15" s="35">
        <v>7</v>
      </c>
      <c r="B15" s="39" t="s">
        <v>202</v>
      </c>
      <c r="C15" s="421">
        <v>58417717.299999997</v>
      </c>
      <c r="D15" s="421">
        <v>23135223.824099999</v>
      </c>
      <c r="E15" s="262">
        <f t="shared" si="0"/>
        <v>81552941.1241</v>
      </c>
      <c r="F15" s="263">
        <v>48929172.07</v>
      </c>
      <c r="G15" s="264">
        <v>25363339.767700005</v>
      </c>
      <c r="H15" s="265">
        <v>74292511.837700009</v>
      </c>
    </row>
    <row r="16" spans="1:8" ht="15.75">
      <c r="A16" s="35">
        <v>8</v>
      </c>
      <c r="B16" s="39" t="s">
        <v>203</v>
      </c>
      <c r="C16" s="421">
        <v>102988868.09400001</v>
      </c>
      <c r="D16" s="421">
        <v>0</v>
      </c>
      <c r="E16" s="262">
        <f t="shared" si="0"/>
        <v>102988868.09400001</v>
      </c>
      <c r="F16" s="263">
        <v>65247469.870999999</v>
      </c>
      <c r="G16" s="264" t="s">
        <v>908</v>
      </c>
      <c r="H16" s="265">
        <v>65247469.870999999</v>
      </c>
    </row>
    <row r="17" spans="1:8" ht="15.75">
      <c r="A17" s="35">
        <v>9</v>
      </c>
      <c r="B17" s="39" t="s">
        <v>204</v>
      </c>
      <c r="C17" s="421">
        <v>124550555.72</v>
      </c>
      <c r="D17" s="421">
        <v>0</v>
      </c>
      <c r="E17" s="262">
        <f t="shared" si="0"/>
        <v>124550555.72</v>
      </c>
      <c r="F17" s="263">
        <v>95914067.689999998</v>
      </c>
      <c r="G17" s="264">
        <v>0</v>
      </c>
      <c r="H17" s="265">
        <v>95914067.689999998</v>
      </c>
    </row>
    <row r="18" spans="1:8" ht="15.75">
      <c r="A18" s="35">
        <v>10</v>
      </c>
      <c r="B18" s="39" t="s">
        <v>205</v>
      </c>
      <c r="C18" s="421">
        <v>358926639.73469996</v>
      </c>
      <c r="D18" s="421">
        <v>0</v>
      </c>
      <c r="E18" s="262">
        <f t="shared" si="0"/>
        <v>358926639.73469996</v>
      </c>
      <c r="F18" s="263">
        <v>361522468.99980003</v>
      </c>
      <c r="G18" s="264" t="s">
        <v>908</v>
      </c>
      <c r="H18" s="265">
        <v>361522468.99980003</v>
      </c>
    </row>
    <row r="19" spans="1:8" ht="15.75">
      <c r="A19" s="35">
        <v>11</v>
      </c>
      <c r="B19" s="39" t="s">
        <v>206</v>
      </c>
      <c r="C19" s="421">
        <v>237309553.66039997</v>
      </c>
      <c r="D19" s="421">
        <v>28589816.219999999</v>
      </c>
      <c r="E19" s="262">
        <f t="shared" si="0"/>
        <v>265899369.88039997</v>
      </c>
      <c r="F19" s="263">
        <v>95560217.106711686</v>
      </c>
      <c r="G19" s="264">
        <v>19865450.029999997</v>
      </c>
      <c r="H19" s="265">
        <v>115425667.13671169</v>
      </c>
    </row>
    <row r="20" spans="1:8" ht="15.75">
      <c r="A20" s="35">
        <v>12</v>
      </c>
      <c r="B20" s="41" t="s">
        <v>207</v>
      </c>
      <c r="C20" s="262">
        <f>SUM(C7:C11)+SUM(C14:C19)</f>
        <v>5767542799.341423</v>
      </c>
      <c r="D20" s="262">
        <f>SUM(D7:D11)+SUM(D14:D19)</f>
        <v>6624314873.7475166</v>
      </c>
      <c r="E20" s="262">
        <f t="shared" si="0"/>
        <v>12391857673.08894</v>
      </c>
      <c r="F20" s="262">
        <v>4085127740.3867121</v>
      </c>
      <c r="G20" s="262">
        <v>5726637863.4453993</v>
      </c>
      <c r="H20" s="265">
        <v>9811765603.8321114</v>
      </c>
    </row>
    <row r="21" spans="1:8" ht="15.75">
      <c r="A21" s="35"/>
      <c r="B21" s="36" t="s">
        <v>224</v>
      </c>
      <c r="C21" s="266"/>
      <c r="D21" s="266"/>
      <c r="E21" s="266"/>
      <c r="F21" s="267"/>
      <c r="G21" s="268"/>
      <c r="H21" s="269"/>
    </row>
    <row r="22" spans="1:8" ht="15.75">
      <c r="A22" s="35">
        <v>13</v>
      </c>
      <c r="B22" s="39" t="s">
        <v>208</v>
      </c>
      <c r="C22" s="421">
        <v>169266872.25999999</v>
      </c>
      <c r="D22" s="421">
        <v>187919299.48000002</v>
      </c>
      <c r="E22" s="262">
        <f>C22+D22</f>
        <v>357186171.74000001</v>
      </c>
      <c r="F22" s="263">
        <v>75731667.38000001</v>
      </c>
      <c r="G22" s="264">
        <v>190698834.00999999</v>
      </c>
      <c r="H22" s="265">
        <v>266430501.38999999</v>
      </c>
    </row>
    <row r="23" spans="1:8" ht="15.75">
      <c r="A23" s="35">
        <v>14</v>
      </c>
      <c r="B23" s="39" t="s">
        <v>209</v>
      </c>
      <c r="C23" s="421">
        <v>879520489.55349994</v>
      </c>
      <c r="D23" s="421">
        <v>1082545569.77</v>
      </c>
      <c r="E23" s="262">
        <f t="shared" ref="E23:E40" si="1">C23+D23</f>
        <v>1962066059.3234999</v>
      </c>
      <c r="F23" s="263">
        <v>801643089.35549998</v>
      </c>
      <c r="G23" s="264">
        <v>883541771.62999988</v>
      </c>
      <c r="H23" s="265">
        <v>1685184860.9854999</v>
      </c>
    </row>
    <row r="24" spans="1:8" ht="15.75">
      <c r="A24" s="35">
        <v>15</v>
      </c>
      <c r="B24" s="39" t="s">
        <v>210</v>
      </c>
      <c r="C24" s="421">
        <v>564528539.91799998</v>
      </c>
      <c r="D24" s="421">
        <v>1255230781.0999999</v>
      </c>
      <c r="E24" s="262">
        <f t="shared" si="1"/>
        <v>1819759321.0179999</v>
      </c>
      <c r="F24" s="263">
        <v>306960758.986</v>
      </c>
      <c r="G24" s="264">
        <v>745625492.99000001</v>
      </c>
      <c r="H24" s="265">
        <v>1052586251.9760001</v>
      </c>
    </row>
    <row r="25" spans="1:8" ht="15.75">
      <c r="A25" s="35">
        <v>16</v>
      </c>
      <c r="B25" s="39" t="s">
        <v>211</v>
      </c>
      <c r="C25" s="421">
        <v>968136769.36269975</v>
      </c>
      <c r="D25" s="421">
        <v>2191113765.8200002</v>
      </c>
      <c r="E25" s="262">
        <f t="shared" si="1"/>
        <v>3159250535.1827002</v>
      </c>
      <c r="F25" s="263">
        <v>386384907.74000001</v>
      </c>
      <c r="G25" s="264">
        <v>2156632619.98</v>
      </c>
      <c r="H25" s="265">
        <v>2543017527.7200003</v>
      </c>
    </row>
    <row r="26" spans="1:8" ht="15.75">
      <c r="A26" s="35">
        <v>17</v>
      </c>
      <c r="B26" s="39" t="s">
        <v>212</v>
      </c>
      <c r="C26" s="421">
        <v>527815000</v>
      </c>
      <c r="D26" s="421">
        <f>223178197.6+820157193.6</f>
        <v>1043335391.2</v>
      </c>
      <c r="E26" s="262">
        <f t="shared" si="1"/>
        <v>1571150391.2</v>
      </c>
      <c r="F26" s="267">
        <v>71000000</v>
      </c>
      <c r="G26" s="268">
        <v>168287200.59999999</v>
      </c>
      <c r="H26" s="265">
        <v>239287200.59999999</v>
      </c>
    </row>
    <row r="27" spans="1:8" ht="15.75">
      <c r="A27" s="35">
        <v>18</v>
      </c>
      <c r="B27" s="39" t="s">
        <v>213</v>
      </c>
      <c r="C27" s="421">
        <v>1080162000</v>
      </c>
      <c r="D27" s="421">
        <f>1379180822.2299-820157193.6</f>
        <v>559023628.62989986</v>
      </c>
      <c r="E27" s="262">
        <f t="shared" si="1"/>
        <v>1639185628.6299</v>
      </c>
      <c r="F27" s="263">
        <v>1172404000</v>
      </c>
      <c r="G27" s="264">
        <v>998027599.6193099</v>
      </c>
      <c r="H27" s="265">
        <v>2170431599.6193099</v>
      </c>
    </row>
    <row r="28" spans="1:8" ht="15.75">
      <c r="A28" s="35">
        <v>19</v>
      </c>
      <c r="B28" s="39" t="s">
        <v>214</v>
      </c>
      <c r="C28" s="421">
        <v>33246248.739999998</v>
      </c>
      <c r="D28" s="421">
        <v>34068250.590000004</v>
      </c>
      <c r="E28" s="262">
        <f t="shared" si="1"/>
        <v>67314499.329999998</v>
      </c>
      <c r="F28" s="263">
        <v>16205778.180000003</v>
      </c>
      <c r="G28" s="264">
        <v>31682232.099999998</v>
      </c>
      <c r="H28" s="265">
        <v>47888010.280000001</v>
      </c>
    </row>
    <row r="29" spans="1:8" ht="15.75">
      <c r="A29" s="35">
        <v>20</v>
      </c>
      <c r="B29" s="39" t="s">
        <v>136</v>
      </c>
      <c r="C29" s="421">
        <v>62694006.948199317</v>
      </c>
      <c r="D29" s="421">
        <v>36217357.481799997</v>
      </c>
      <c r="E29" s="262">
        <f t="shared" si="1"/>
        <v>98911364.429999322</v>
      </c>
      <c r="F29" s="263">
        <v>80064167.286400005</v>
      </c>
      <c r="G29" s="264">
        <v>233663498.7861</v>
      </c>
      <c r="H29" s="265">
        <v>313727666.07249999</v>
      </c>
    </row>
    <row r="30" spans="1:8" ht="15.75">
      <c r="A30" s="35">
        <v>21</v>
      </c>
      <c r="B30" s="39" t="s">
        <v>215</v>
      </c>
      <c r="C30" s="421">
        <v>0</v>
      </c>
      <c r="D30" s="421">
        <v>398376000</v>
      </c>
      <c r="E30" s="262">
        <f t="shared" si="1"/>
        <v>398376000</v>
      </c>
      <c r="F30" s="263">
        <v>0</v>
      </c>
      <c r="G30" s="264">
        <v>403458000</v>
      </c>
      <c r="H30" s="265">
        <v>403458000</v>
      </c>
    </row>
    <row r="31" spans="1:8" ht="15.75">
      <c r="A31" s="35">
        <v>22</v>
      </c>
      <c r="B31" s="41" t="s">
        <v>216</v>
      </c>
      <c r="C31" s="262">
        <f>SUM(C22:C30)</f>
        <v>4285369926.7823987</v>
      </c>
      <c r="D31" s="262">
        <f>SUM(D22:D30)</f>
        <v>6787830044.0717001</v>
      </c>
      <c r="E31" s="262">
        <f>C31+D31</f>
        <v>11073199970.854099</v>
      </c>
      <c r="F31" s="262">
        <v>2910394368.9278998</v>
      </c>
      <c r="G31" s="262">
        <v>5811617249.7154102</v>
      </c>
      <c r="H31" s="265">
        <v>8722011618.6433105</v>
      </c>
    </row>
    <row r="32" spans="1:8" ht="15.75">
      <c r="A32" s="35"/>
      <c r="B32" s="36" t="s">
        <v>225</v>
      </c>
      <c r="C32" s="266"/>
      <c r="D32" s="266"/>
      <c r="E32" s="261"/>
      <c r="F32" s="267"/>
      <c r="G32" s="268"/>
      <c r="H32" s="269"/>
    </row>
    <row r="33" spans="1:8" ht="15.75">
      <c r="A33" s="35">
        <v>23</v>
      </c>
      <c r="B33" s="39" t="s">
        <v>217</v>
      </c>
      <c r="C33" s="421">
        <v>27821150.18</v>
      </c>
      <c r="D33" s="266"/>
      <c r="E33" s="262">
        <f t="shared" si="1"/>
        <v>27821150.18</v>
      </c>
      <c r="F33" s="263">
        <v>27821150.18</v>
      </c>
      <c r="G33" s="268" t="s">
        <v>908</v>
      </c>
      <c r="H33" s="265">
        <v>27821150.18</v>
      </c>
    </row>
    <row r="34" spans="1:8" ht="15.75">
      <c r="A34" s="35">
        <v>24</v>
      </c>
      <c r="B34" s="39" t="s">
        <v>218</v>
      </c>
      <c r="C34" s="421">
        <v>0</v>
      </c>
      <c r="D34" s="266"/>
      <c r="E34" s="262">
        <f t="shared" si="1"/>
        <v>0</v>
      </c>
      <c r="F34" s="263">
        <v>0</v>
      </c>
      <c r="G34" s="268" t="s">
        <v>908</v>
      </c>
      <c r="H34" s="265">
        <v>0</v>
      </c>
    </row>
    <row r="35" spans="1:8" ht="15.75">
      <c r="A35" s="35">
        <v>25</v>
      </c>
      <c r="B35" s="40" t="s">
        <v>219</v>
      </c>
      <c r="C35" s="421">
        <v>-2531851.2000000002</v>
      </c>
      <c r="D35" s="266"/>
      <c r="E35" s="262">
        <f t="shared" si="1"/>
        <v>-2531851.2000000002</v>
      </c>
      <c r="F35" s="263">
        <v>-1768157.2</v>
      </c>
      <c r="G35" s="268" t="s">
        <v>908</v>
      </c>
      <c r="H35" s="265">
        <v>-1768157.2</v>
      </c>
    </row>
    <row r="36" spans="1:8" ht="15.75">
      <c r="A36" s="35">
        <v>26</v>
      </c>
      <c r="B36" s="39" t="s">
        <v>220</v>
      </c>
      <c r="C36" s="421">
        <v>147828140.47999999</v>
      </c>
      <c r="D36" s="266"/>
      <c r="E36" s="262">
        <f t="shared" si="1"/>
        <v>147828140.47999999</v>
      </c>
      <c r="F36" s="263">
        <v>221552491.56</v>
      </c>
      <c r="G36" s="268" t="s">
        <v>908</v>
      </c>
      <c r="H36" s="265">
        <v>221552491.56</v>
      </c>
    </row>
    <row r="37" spans="1:8" ht="15.75">
      <c r="A37" s="35">
        <v>27</v>
      </c>
      <c r="B37" s="39" t="s">
        <v>221</v>
      </c>
      <c r="C37" s="421">
        <v>0</v>
      </c>
      <c r="D37" s="266"/>
      <c r="E37" s="262">
        <f t="shared" si="1"/>
        <v>0</v>
      </c>
      <c r="F37" s="263">
        <v>0</v>
      </c>
      <c r="G37" s="268" t="s">
        <v>908</v>
      </c>
      <c r="H37" s="265">
        <v>0</v>
      </c>
    </row>
    <row r="38" spans="1:8" ht="15.75">
      <c r="A38" s="35">
        <v>28</v>
      </c>
      <c r="B38" s="39" t="s">
        <v>222</v>
      </c>
      <c r="C38" s="421">
        <v>1115074480.3501401</v>
      </c>
      <c r="D38" s="266"/>
      <c r="E38" s="262">
        <f t="shared" si="1"/>
        <v>1115074480.3501401</v>
      </c>
      <c r="F38" s="263">
        <v>790048247.60179996</v>
      </c>
      <c r="G38" s="268" t="s">
        <v>908</v>
      </c>
      <c r="H38" s="265">
        <v>790048247.60179996</v>
      </c>
    </row>
    <row r="39" spans="1:8" ht="15.75">
      <c r="A39" s="35">
        <v>29</v>
      </c>
      <c r="B39" s="39" t="s">
        <v>238</v>
      </c>
      <c r="C39" s="421">
        <v>30465782.424700003</v>
      </c>
      <c r="D39" s="266"/>
      <c r="E39" s="262">
        <f t="shared" si="1"/>
        <v>30465782.424700003</v>
      </c>
      <c r="F39" s="263">
        <v>52100253.049999997</v>
      </c>
      <c r="G39" s="268" t="s">
        <v>908</v>
      </c>
      <c r="H39" s="265">
        <v>52100253.049999997</v>
      </c>
    </row>
    <row r="40" spans="1:8" ht="15.75">
      <c r="A40" s="35">
        <v>30</v>
      </c>
      <c r="B40" s="41" t="s">
        <v>223</v>
      </c>
      <c r="C40" s="421">
        <f>SUM(C33:C39)</f>
        <v>1318657702.2348402</v>
      </c>
      <c r="D40" s="266"/>
      <c r="E40" s="262">
        <f t="shared" si="1"/>
        <v>1318657702.2348402</v>
      </c>
      <c r="F40" s="421">
        <v>1089753985.1917999</v>
      </c>
      <c r="G40" s="268" t="s">
        <v>908</v>
      </c>
      <c r="H40" s="265">
        <v>1089753985.1917999</v>
      </c>
    </row>
    <row r="41" spans="1:8" ht="16.5" thickBot="1">
      <c r="A41" s="42">
        <v>31</v>
      </c>
      <c r="B41" s="43" t="s">
        <v>239</v>
      </c>
      <c r="C41" s="270">
        <f>C31+C40</f>
        <v>5604027629.0172386</v>
      </c>
      <c r="D41" s="270">
        <f>D31+D40</f>
        <v>6787830044.0717001</v>
      </c>
      <c r="E41" s="270">
        <f>C41+D41</f>
        <v>12391857673.08894</v>
      </c>
      <c r="F41" s="270">
        <v>4000148354.1196995</v>
      </c>
      <c r="G41" s="270">
        <v>5811617249.7154102</v>
      </c>
      <c r="H41" s="271">
        <v>9811765603.8351097</v>
      </c>
    </row>
    <row r="43" spans="1:8">
      <c r="G43"/>
      <c r="H43"/>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I67"/>
  <sheetViews>
    <sheetView zoomScaleNormal="100" workbookViewId="0">
      <pane xSplit="1" ySplit="6" topLeftCell="B49" activePane="bottomRight" state="frozen"/>
      <selection pane="topRight" activeCell="B1" sqref="B1"/>
      <selection pane="bottomLeft" activeCell="A6" sqref="A6"/>
      <selection pane="bottomRight" activeCell="E34" sqref="E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3" t="s">
        <v>230</v>
      </c>
      <c r="B1" s="439" t="str">
        <f>'1. key ratios'!B1</f>
        <v>სს ”საქართველოს ბანკი”</v>
      </c>
      <c r="C1" s="12"/>
    </row>
    <row r="2" spans="1:8" ht="15.75">
      <c r="A2" s="13" t="s">
        <v>231</v>
      </c>
      <c r="B2" s="440">
        <f>'1. key ratios'!B2</f>
        <v>43190</v>
      </c>
      <c r="C2" s="23"/>
      <c r="D2" s="14"/>
      <c r="E2" s="14"/>
      <c r="F2" s="14"/>
      <c r="G2" s="14"/>
      <c r="H2" s="14"/>
    </row>
    <row r="3" spans="1:8" ht="15.75">
      <c r="A3" s="13"/>
      <c r="B3" s="12"/>
      <c r="C3" s="23"/>
      <c r="D3" s="14"/>
      <c r="E3" s="14"/>
      <c r="F3" s="14"/>
      <c r="G3" s="14"/>
      <c r="H3" s="14"/>
    </row>
    <row r="4" spans="1:8" ht="16.5" thickBot="1">
      <c r="A4" s="44" t="s">
        <v>653</v>
      </c>
      <c r="B4" s="24" t="s">
        <v>264</v>
      </c>
      <c r="C4" s="31"/>
      <c r="D4" s="31"/>
      <c r="E4" s="31"/>
      <c r="F4" s="44"/>
      <c r="G4" s="44"/>
      <c r="H4" s="45" t="s">
        <v>134</v>
      </c>
    </row>
    <row r="5" spans="1:8" ht="15.75">
      <c r="A5" s="116"/>
      <c r="B5" s="117"/>
      <c r="C5" s="526" t="s">
        <v>236</v>
      </c>
      <c r="D5" s="527"/>
      <c r="E5" s="528"/>
      <c r="F5" s="526" t="s">
        <v>237</v>
      </c>
      <c r="G5" s="527"/>
      <c r="H5" s="529"/>
    </row>
    <row r="6" spans="1:8">
      <c r="A6" s="118" t="s">
        <v>31</v>
      </c>
      <c r="B6" s="46"/>
      <c r="C6" s="47" t="s">
        <v>32</v>
      </c>
      <c r="D6" s="47" t="s">
        <v>137</v>
      </c>
      <c r="E6" s="47" t="s">
        <v>73</v>
      </c>
      <c r="F6" s="47" t="s">
        <v>32</v>
      </c>
      <c r="G6" s="47" t="s">
        <v>137</v>
      </c>
      <c r="H6" s="119" t="s">
        <v>73</v>
      </c>
    </row>
    <row r="7" spans="1:8">
      <c r="A7" s="120"/>
      <c r="B7" s="49" t="s">
        <v>133</v>
      </c>
      <c r="C7" s="50"/>
      <c r="D7" s="50"/>
      <c r="E7" s="50"/>
      <c r="F7" s="50"/>
      <c r="G7" s="50"/>
      <c r="H7" s="121"/>
    </row>
    <row r="8" spans="1:8" ht="15.75">
      <c r="A8" s="120">
        <v>1</v>
      </c>
      <c r="B8" s="51" t="s">
        <v>138</v>
      </c>
      <c r="C8" s="422">
        <v>2738397.27</v>
      </c>
      <c r="D8" s="422">
        <v>5293857.59</v>
      </c>
      <c r="E8" s="262">
        <f>C8+D8</f>
        <v>8032254.8599999994</v>
      </c>
      <c r="F8" s="272">
        <v>1082863.48</v>
      </c>
      <c r="G8" s="272">
        <v>915578.99</v>
      </c>
      <c r="H8" s="273">
        <v>1998442.47</v>
      </c>
    </row>
    <row r="9" spans="1:8" ht="15.75">
      <c r="A9" s="120">
        <v>2</v>
      </c>
      <c r="B9" s="51" t="s">
        <v>139</v>
      </c>
      <c r="C9" s="274">
        <f>SUM(C10:C18)</f>
        <v>153863666.84944001</v>
      </c>
      <c r="D9" s="274">
        <f>SUM(D10:D18)</f>
        <v>85768082.366200015</v>
      </c>
      <c r="E9" s="262">
        <f t="shared" ref="E9:E67" si="0">C9+D9</f>
        <v>239631749.21564001</v>
      </c>
      <c r="F9" s="274">
        <v>108430976.48999999</v>
      </c>
      <c r="G9" s="274">
        <v>93217198.780000016</v>
      </c>
      <c r="H9" s="273">
        <v>201648175.27000001</v>
      </c>
    </row>
    <row r="10" spans="1:8" ht="15.75">
      <c r="A10" s="120">
        <v>2.1</v>
      </c>
      <c r="B10" s="52" t="s">
        <v>140</v>
      </c>
      <c r="C10" s="422">
        <v>541.16999999999996</v>
      </c>
      <c r="D10" s="422">
        <v>0</v>
      </c>
      <c r="E10" s="262">
        <f t="shared" si="0"/>
        <v>541.16999999999996</v>
      </c>
      <c r="F10" s="272">
        <v>154.49</v>
      </c>
      <c r="G10" s="272">
        <v>179.09</v>
      </c>
      <c r="H10" s="273">
        <v>333.58000000000004</v>
      </c>
    </row>
    <row r="11" spans="1:8" ht="15.75">
      <c r="A11" s="120">
        <v>2.2000000000000002</v>
      </c>
      <c r="B11" s="52" t="s">
        <v>141</v>
      </c>
      <c r="C11" s="422">
        <v>12727715.439999999</v>
      </c>
      <c r="D11" s="422">
        <v>23035549.6041</v>
      </c>
      <c r="E11" s="262">
        <f t="shared" si="0"/>
        <v>35763265.044100001</v>
      </c>
      <c r="F11" s="272">
        <v>13327751.8014</v>
      </c>
      <c r="G11" s="272">
        <v>26898704.374200001</v>
      </c>
      <c r="H11" s="273">
        <v>40226456.1756</v>
      </c>
    </row>
    <row r="12" spans="1:8" ht="15.75">
      <c r="A12" s="120">
        <v>2.2999999999999998</v>
      </c>
      <c r="B12" s="52" t="s">
        <v>142</v>
      </c>
      <c r="C12" s="422">
        <v>548371.34</v>
      </c>
      <c r="D12" s="422">
        <v>1099195.3777000001</v>
      </c>
      <c r="E12" s="262">
        <f t="shared" si="0"/>
        <v>1647566.7176999999</v>
      </c>
      <c r="F12" s="272">
        <v>8760.2099999999991</v>
      </c>
      <c r="G12" s="272">
        <v>822754.68130000005</v>
      </c>
      <c r="H12" s="273">
        <v>831514.89130000002</v>
      </c>
    </row>
    <row r="13" spans="1:8" ht="15.75">
      <c r="A13" s="120">
        <v>2.4</v>
      </c>
      <c r="B13" s="52" t="s">
        <v>143</v>
      </c>
      <c r="C13" s="422">
        <v>1539895.56</v>
      </c>
      <c r="D13" s="422">
        <v>1031062.3</v>
      </c>
      <c r="E13" s="262">
        <f t="shared" si="0"/>
        <v>2570957.8600000003</v>
      </c>
      <c r="F13" s="272">
        <v>723251.57</v>
      </c>
      <c r="G13" s="272">
        <v>1379527.96</v>
      </c>
      <c r="H13" s="273">
        <v>2102779.5299999998</v>
      </c>
    </row>
    <row r="14" spans="1:8" ht="15.75">
      <c r="A14" s="120">
        <v>2.5</v>
      </c>
      <c r="B14" s="52" t="s">
        <v>144</v>
      </c>
      <c r="C14" s="422">
        <v>1594342.8</v>
      </c>
      <c r="D14" s="422">
        <v>5952122.6799999997</v>
      </c>
      <c r="E14" s="262">
        <f t="shared" si="0"/>
        <v>7546465.4799999995</v>
      </c>
      <c r="F14" s="272">
        <v>1164540.06</v>
      </c>
      <c r="G14" s="272">
        <v>5511869.25</v>
      </c>
      <c r="H14" s="273">
        <v>6676409.3100000005</v>
      </c>
    </row>
    <row r="15" spans="1:8" ht="15.75">
      <c r="A15" s="120">
        <v>2.6</v>
      </c>
      <c r="B15" s="52" t="s">
        <v>145</v>
      </c>
      <c r="C15" s="422">
        <v>3705234.45</v>
      </c>
      <c r="D15" s="422">
        <v>13372527.1884</v>
      </c>
      <c r="E15" s="262">
        <f t="shared" si="0"/>
        <v>17077761.6384</v>
      </c>
      <c r="F15" s="272">
        <v>1933749.07</v>
      </c>
      <c r="G15" s="272">
        <v>12988116.014599999</v>
      </c>
      <c r="H15" s="273">
        <v>14921865.0846</v>
      </c>
    </row>
    <row r="16" spans="1:8" ht="15.75">
      <c r="A16" s="120">
        <v>2.7</v>
      </c>
      <c r="B16" s="52" t="s">
        <v>146</v>
      </c>
      <c r="C16" s="422">
        <v>1608546.6414999999</v>
      </c>
      <c r="D16" s="422">
        <v>1372558.3936000001</v>
      </c>
      <c r="E16" s="262">
        <f t="shared" si="0"/>
        <v>2981105.0351</v>
      </c>
      <c r="F16" s="272">
        <v>2436487.5685999999</v>
      </c>
      <c r="G16" s="272">
        <v>1826264.3099</v>
      </c>
      <c r="H16" s="273">
        <v>4262751.8784999996</v>
      </c>
    </row>
    <row r="17" spans="1:8" ht="15.75">
      <c r="A17" s="120">
        <v>2.8</v>
      </c>
      <c r="B17" s="52" t="s">
        <v>147</v>
      </c>
      <c r="C17" s="422">
        <v>131962998.53944004</v>
      </c>
      <c r="D17" s="422">
        <v>39653998.916199997</v>
      </c>
      <c r="E17" s="262">
        <f t="shared" si="0"/>
        <v>171616997.45564002</v>
      </c>
      <c r="F17" s="272">
        <v>88582443.569999993</v>
      </c>
      <c r="G17" s="272">
        <v>43294117.797700003</v>
      </c>
      <c r="H17" s="273">
        <v>131876561.3677</v>
      </c>
    </row>
    <row r="18" spans="1:8" ht="15.75">
      <c r="A18" s="120">
        <v>2.9</v>
      </c>
      <c r="B18" s="52" t="s">
        <v>148</v>
      </c>
      <c r="C18" s="422">
        <v>176020.90849999999</v>
      </c>
      <c r="D18" s="422">
        <v>251067.9062</v>
      </c>
      <c r="E18" s="262">
        <f t="shared" si="0"/>
        <v>427088.81469999999</v>
      </c>
      <c r="F18" s="272">
        <v>253838.15000001073</v>
      </c>
      <c r="G18" s="272">
        <v>495665.30230002821</v>
      </c>
      <c r="H18" s="273">
        <v>749503.45230003889</v>
      </c>
    </row>
    <row r="19" spans="1:8" ht="15.75">
      <c r="A19" s="120">
        <v>3</v>
      </c>
      <c r="B19" s="51" t="s">
        <v>149</v>
      </c>
      <c r="C19" s="422">
        <v>4065074.28</v>
      </c>
      <c r="D19" s="422">
        <v>750896.99</v>
      </c>
      <c r="E19" s="262">
        <f t="shared" si="0"/>
        <v>4815971.2699999996</v>
      </c>
      <c r="F19" s="272">
        <v>1979007.68</v>
      </c>
      <c r="G19" s="272">
        <v>691586.99</v>
      </c>
      <c r="H19" s="273">
        <v>2670594.67</v>
      </c>
    </row>
    <row r="20" spans="1:8" ht="15.75">
      <c r="A20" s="120">
        <v>4</v>
      </c>
      <c r="B20" s="51" t="s">
        <v>150</v>
      </c>
      <c r="C20" s="422">
        <v>29272033.510000002</v>
      </c>
      <c r="D20" s="422">
        <v>1733760.25</v>
      </c>
      <c r="E20" s="262">
        <f t="shared" si="0"/>
        <v>31005793.760000002</v>
      </c>
      <c r="F20" s="272">
        <v>23763111.350000001</v>
      </c>
      <c r="G20" s="272">
        <v>1250102.24</v>
      </c>
      <c r="H20" s="273">
        <v>25013213.59</v>
      </c>
    </row>
    <row r="21" spans="1:8" ht="15.75">
      <c r="A21" s="120">
        <v>5</v>
      </c>
      <c r="B21" s="51" t="s">
        <v>151</v>
      </c>
      <c r="C21" s="422">
        <v>0</v>
      </c>
      <c r="D21" s="422">
        <v>0</v>
      </c>
      <c r="E21" s="262">
        <f t="shared" si="0"/>
        <v>0</v>
      </c>
      <c r="F21" s="272"/>
      <c r="G21" s="272"/>
      <c r="H21" s="273">
        <v>0</v>
      </c>
    </row>
    <row r="22" spans="1:8" ht="15.75">
      <c r="A22" s="120">
        <v>6</v>
      </c>
      <c r="B22" s="53" t="s">
        <v>152</v>
      </c>
      <c r="C22" s="274">
        <f>C8+C9+C19+C20+C21</f>
        <v>189939171.90944001</v>
      </c>
      <c r="D22" s="274">
        <f>D8+D9+D19+D20+D21</f>
        <v>93546597.196200013</v>
      </c>
      <c r="E22" s="262">
        <f>C22+D22</f>
        <v>283485769.10564005</v>
      </c>
      <c r="F22" s="274">
        <v>135255959</v>
      </c>
      <c r="G22" s="274">
        <v>96074467</v>
      </c>
      <c r="H22" s="273">
        <v>231330426</v>
      </c>
    </row>
    <row r="23" spans="1:8" ht="15.75">
      <c r="A23" s="120"/>
      <c r="B23" s="49" t="s">
        <v>131</v>
      </c>
      <c r="C23" s="272"/>
      <c r="D23" s="272"/>
      <c r="E23" s="261"/>
      <c r="F23" s="272"/>
      <c r="G23" s="272"/>
      <c r="H23" s="275"/>
    </row>
    <row r="24" spans="1:8" ht="15.75">
      <c r="A24" s="120">
        <v>7</v>
      </c>
      <c r="B24" s="51" t="s">
        <v>153</v>
      </c>
      <c r="C24" s="422">
        <v>12817871.369999999</v>
      </c>
      <c r="D24" s="422">
        <v>4749647.18</v>
      </c>
      <c r="E24" s="262">
        <f t="shared" si="0"/>
        <v>17567518.549999997</v>
      </c>
      <c r="F24" s="272">
        <v>11490615.65</v>
      </c>
      <c r="G24" s="272">
        <v>3269637.62</v>
      </c>
      <c r="H24" s="273">
        <v>14760253.27</v>
      </c>
    </row>
    <row r="25" spans="1:8" ht="15.75">
      <c r="A25" s="120">
        <v>8</v>
      </c>
      <c r="B25" s="51" t="s">
        <v>154</v>
      </c>
      <c r="C25" s="422">
        <v>18020454.41</v>
      </c>
      <c r="D25" s="422">
        <v>19387797.5</v>
      </c>
      <c r="E25" s="262">
        <f t="shared" si="0"/>
        <v>37408251.909999996</v>
      </c>
      <c r="F25" s="272">
        <v>8538981.4800000004</v>
      </c>
      <c r="G25" s="272">
        <v>23817934.870000001</v>
      </c>
      <c r="H25" s="273">
        <v>32356916.350000001</v>
      </c>
    </row>
    <row r="26" spans="1:8" ht="15.75">
      <c r="A26" s="120">
        <v>9</v>
      </c>
      <c r="B26" s="51" t="s">
        <v>155</v>
      </c>
      <c r="C26" s="422">
        <v>2711440.84</v>
      </c>
      <c r="D26" s="422">
        <v>526648.53</v>
      </c>
      <c r="E26" s="262">
        <f t="shared" si="0"/>
        <v>3238089.37</v>
      </c>
      <c r="F26" s="272">
        <v>1548269.74</v>
      </c>
      <c r="G26" s="272">
        <v>115434.06</v>
      </c>
      <c r="H26" s="273">
        <v>1663703.8</v>
      </c>
    </row>
    <row r="27" spans="1:8" ht="15.75">
      <c r="A27" s="120">
        <v>10</v>
      </c>
      <c r="B27" s="51" t="s">
        <v>156</v>
      </c>
      <c r="C27" s="422">
        <v>15247534.539999999</v>
      </c>
      <c r="D27" s="422">
        <f>3674418.8+1398973.62</f>
        <v>5073392.42</v>
      </c>
      <c r="E27" s="262">
        <f t="shared" si="0"/>
        <v>20320926.960000001</v>
      </c>
      <c r="F27" s="272">
        <v>2327409.0099999998</v>
      </c>
      <c r="G27" s="272">
        <v>2315932.44</v>
      </c>
      <c r="H27" s="273">
        <v>4643341.4499999993</v>
      </c>
    </row>
    <row r="28" spans="1:8" ht="15.75">
      <c r="A28" s="120">
        <v>11</v>
      </c>
      <c r="B28" s="51" t="s">
        <v>157</v>
      </c>
      <c r="C28" s="422">
        <v>23523019.949999999</v>
      </c>
      <c r="D28" s="422">
        <f>23857043.22-1398973.62</f>
        <v>22458069.599999998</v>
      </c>
      <c r="E28" s="262">
        <f t="shared" si="0"/>
        <v>45981089.549999997</v>
      </c>
      <c r="F28" s="272">
        <v>21028232.73</v>
      </c>
      <c r="G28" s="272">
        <v>23850277.5</v>
      </c>
      <c r="H28" s="273">
        <v>44878510.230000004</v>
      </c>
    </row>
    <row r="29" spans="1:8" ht="15.75">
      <c r="A29" s="120">
        <v>12</v>
      </c>
      <c r="B29" s="51" t="s">
        <v>158</v>
      </c>
      <c r="C29" s="422">
        <v>0</v>
      </c>
      <c r="D29" s="422">
        <v>0</v>
      </c>
      <c r="E29" s="262">
        <f t="shared" si="0"/>
        <v>0</v>
      </c>
      <c r="F29" s="272"/>
      <c r="G29" s="272"/>
      <c r="H29" s="273">
        <v>0</v>
      </c>
    </row>
    <row r="30" spans="1:8" ht="15.75">
      <c r="A30" s="120">
        <v>13</v>
      </c>
      <c r="B30" s="54" t="s">
        <v>159</v>
      </c>
      <c r="C30" s="274">
        <f>SUM(C24:C29)</f>
        <v>72320321.109999999</v>
      </c>
      <c r="D30" s="274">
        <f>SUM(D24:D29)</f>
        <v>52195555.230000004</v>
      </c>
      <c r="E30" s="262">
        <f t="shared" si="0"/>
        <v>124515876.34</v>
      </c>
      <c r="F30" s="274">
        <v>44933508.609999999</v>
      </c>
      <c r="G30" s="274">
        <v>53369216.490000002</v>
      </c>
      <c r="H30" s="273">
        <v>98302725.099999994</v>
      </c>
    </row>
    <row r="31" spans="1:8" ht="15.75">
      <c r="A31" s="120">
        <v>14</v>
      </c>
      <c r="B31" s="54" t="s">
        <v>160</v>
      </c>
      <c r="C31" s="274">
        <f>C22-C30</f>
        <v>117618850.79944001</v>
      </c>
      <c r="D31" s="274">
        <f>D22-D30</f>
        <v>41351041.966200009</v>
      </c>
      <c r="E31" s="262">
        <f t="shared" si="0"/>
        <v>158969892.76564002</v>
      </c>
      <c r="F31" s="274">
        <v>90322450.390000001</v>
      </c>
      <c r="G31" s="274">
        <v>42705250.509999998</v>
      </c>
      <c r="H31" s="273">
        <v>133027700.90000001</v>
      </c>
    </row>
    <row r="32" spans="1:8">
      <c r="A32" s="120"/>
      <c r="B32" s="49"/>
      <c r="C32" s="276"/>
      <c r="D32" s="276"/>
      <c r="E32" s="276"/>
      <c r="F32" s="276"/>
      <c r="G32" s="276"/>
      <c r="H32" s="277"/>
    </row>
    <row r="33" spans="1:8" ht="15.75">
      <c r="A33" s="120"/>
      <c r="B33" s="49" t="s">
        <v>161</v>
      </c>
      <c r="C33" s="272"/>
      <c r="D33" s="272"/>
      <c r="E33" s="261"/>
      <c r="F33" s="272"/>
      <c r="G33" s="272"/>
      <c r="H33" s="275"/>
    </row>
    <row r="34" spans="1:8" ht="15.75">
      <c r="A34" s="120">
        <v>15</v>
      </c>
      <c r="B34" s="48" t="s">
        <v>132</v>
      </c>
      <c r="C34" s="278">
        <f>C35-C36</f>
        <v>28044530.229999997</v>
      </c>
      <c r="D34" s="278">
        <f>D35-D36</f>
        <v>778601.02000000142</v>
      </c>
      <c r="E34" s="262">
        <f t="shared" si="0"/>
        <v>28823131.25</v>
      </c>
      <c r="F34" s="278">
        <v>26190334.23</v>
      </c>
      <c r="G34" s="278">
        <v>-87691.419999999925</v>
      </c>
      <c r="H34" s="273">
        <v>26102642.810000002</v>
      </c>
    </row>
    <row r="35" spans="1:8" ht="15.75">
      <c r="A35" s="120">
        <v>15.1</v>
      </c>
      <c r="B35" s="52" t="s">
        <v>162</v>
      </c>
      <c r="C35" s="422">
        <v>35807598.689999998</v>
      </c>
      <c r="D35" s="422">
        <v>11456586.210000001</v>
      </c>
      <c r="E35" s="262">
        <f t="shared" si="0"/>
        <v>47264184.899999999</v>
      </c>
      <c r="F35" s="272">
        <v>30942070.539999999</v>
      </c>
      <c r="G35" s="272">
        <v>9605612.4700000007</v>
      </c>
      <c r="H35" s="273">
        <v>40547683.009999998</v>
      </c>
    </row>
    <row r="36" spans="1:8" ht="15.75">
      <c r="A36" s="120">
        <v>15.2</v>
      </c>
      <c r="B36" s="52" t="s">
        <v>163</v>
      </c>
      <c r="C36" s="422">
        <v>7763068.46</v>
      </c>
      <c r="D36" s="422">
        <v>10677985.189999999</v>
      </c>
      <c r="E36" s="262">
        <f t="shared" si="0"/>
        <v>18441053.649999999</v>
      </c>
      <c r="F36" s="272">
        <v>4751736.3099999996</v>
      </c>
      <c r="G36" s="272">
        <v>9693303.8900000006</v>
      </c>
      <c r="H36" s="273">
        <v>14445040.199999999</v>
      </c>
    </row>
    <row r="37" spans="1:8" ht="15.75">
      <c r="A37" s="120">
        <v>16</v>
      </c>
      <c r="B37" s="51" t="s">
        <v>164</v>
      </c>
      <c r="C37" s="422">
        <v>0</v>
      </c>
      <c r="D37" s="422">
        <v>0</v>
      </c>
      <c r="E37" s="262">
        <f t="shared" si="0"/>
        <v>0</v>
      </c>
      <c r="F37" s="272">
        <v>0</v>
      </c>
      <c r="G37" s="272">
        <v>0</v>
      </c>
      <c r="H37" s="273">
        <v>0</v>
      </c>
    </row>
    <row r="38" spans="1:8" ht="15.75">
      <c r="A38" s="120">
        <v>17</v>
      </c>
      <c r="B38" s="51" t="s">
        <v>165</v>
      </c>
      <c r="C38" s="422">
        <v>2334.48</v>
      </c>
      <c r="D38" s="422">
        <v>0</v>
      </c>
      <c r="E38" s="262">
        <f t="shared" si="0"/>
        <v>2334.48</v>
      </c>
      <c r="F38" s="272">
        <v>0</v>
      </c>
      <c r="G38" s="272">
        <v>0</v>
      </c>
      <c r="H38" s="273">
        <v>0</v>
      </c>
    </row>
    <row r="39" spans="1:8" ht="15.75">
      <c r="A39" s="120">
        <v>18</v>
      </c>
      <c r="B39" s="51" t="s">
        <v>166</v>
      </c>
      <c r="C39" s="422">
        <v>9986.27</v>
      </c>
      <c r="D39" s="422">
        <v>-347181.55</v>
      </c>
      <c r="E39" s="262">
        <f t="shared" si="0"/>
        <v>-337195.27999999997</v>
      </c>
      <c r="F39" s="272">
        <v>48436.52</v>
      </c>
      <c r="G39" s="272">
        <v>377420.87</v>
      </c>
      <c r="H39" s="273">
        <v>425857.39</v>
      </c>
    </row>
    <row r="40" spans="1:8" ht="15.75">
      <c r="A40" s="120">
        <v>19</v>
      </c>
      <c r="B40" s="51" t="s">
        <v>167</v>
      </c>
      <c r="C40" s="422">
        <v>20674636.969999999</v>
      </c>
      <c r="D40" s="422">
        <v>0</v>
      </c>
      <c r="E40" s="262">
        <f t="shared" si="0"/>
        <v>20674636.969999999</v>
      </c>
      <c r="F40" s="272">
        <v>19115632.789999999</v>
      </c>
      <c r="G40" s="272"/>
      <c r="H40" s="273">
        <v>19115632.789999999</v>
      </c>
    </row>
    <row r="41" spans="1:8" ht="15.75">
      <c r="A41" s="120">
        <v>20</v>
      </c>
      <c r="B41" s="51" t="s">
        <v>168</v>
      </c>
      <c r="C41" s="422">
        <v>-7534731.4100000001</v>
      </c>
      <c r="D41" s="422">
        <v>0</v>
      </c>
      <c r="E41" s="262">
        <f t="shared" si="0"/>
        <v>-7534731.4100000001</v>
      </c>
      <c r="F41" s="272">
        <v>1642498.65</v>
      </c>
      <c r="G41" s="272"/>
      <c r="H41" s="273">
        <v>1642498.65</v>
      </c>
    </row>
    <row r="42" spans="1:8" ht="15.75">
      <c r="A42" s="120">
        <v>21</v>
      </c>
      <c r="B42" s="51" t="s">
        <v>169</v>
      </c>
      <c r="C42" s="422">
        <v>717792.01</v>
      </c>
      <c r="D42" s="422">
        <v>0</v>
      </c>
      <c r="E42" s="262">
        <f t="shared" si="0"/>
        <v>717792.01</v>
      </c>
      <c r="F42" s="272">
        <v>1862730.4</v>
      </c>
      <c r="G42" s="272"/>
      <c r="H42" s="273">
        <v>1862730.4</v>
      </c>
    </row>
    <row r="43" spans="1:8" ht="15.75">
      <c r="A43" s="120">
        <v>22</v>
      </c>
      <c r="B43" s="51" t="s">
        <v>170</v>
      </c>
      <c r="C43" s="422">
        <v>2819079.05</v>
      </c>
      <c r="D43" s="422">
        <v>3764608.45</v>
      </c>
      <c r="E43" s="262">
        <f t="shared" si="0"/>
        <v>6583687.5</v>
      </c>
      <c r="F43" s="272">
        <v>2593100</v>
      </c>
      <c r="G43" s="272">
        <v>2928240.03</v>
      </c>
      <c r="H43" s="273">
        <v>5521340.0299999993</v>
      </c>
    </row>
    <row r="44" spans="1:8" ht="15.75">
      <c r="A44" s="120">
        <v>23</v>
      </c>
      <c r="B44" s="51" t="s">
        <v>171</v>
      </c>
      <c r="C44" s="422">
        <v>18276.240000000002</v>
      </c>
      <c r="D44" s="422">
        <v>4802136.59</v>
      </c>
      <c r="E44" s="262">
        <f t="shared" si="0"/>
        <v>4820412.83</v>
      </c>
      <c r="F44" s="272">
        <v>19636.939999999999</v>
      </c>
      <c r="G44" s="272">
        <v>387847.32</v>
      </c>
      <c r="H44" s="273">
        <v>407484.26</v>
      </c>
    </row>
    <row r="45" spans="1:8" ht="15.75">
      <c r="A45" s="120">
        <v>24</v>
      </c>
      <c r="B45" s="54" t="s">
        <v>172</v>
      </c>
      <c r="C45" s="274">
        <f>C34+C37+C38+C39+C40+C41+C42+C43+C44</f>
        <v>44751903.839999989</v>
      </c>
      <c r="D45" s="274">
        <f>D34+D37+D38+D39+D40+D41+D42+D43+D44</f>
        <v>8998164.5100000016</v>
      </c>
      <c r="E45" s="262">
        <f t="shared" si="0"/>
        <v>53750068.349999994</v>
      </c>
      <c r="F45" s="274">
        <v>51472369.529999994</v>
      </c>
      <c r="G45" s="274">
        <v>3605816.8</v>
      </c>
      <c r="H45" s="273">
        <v>55078186.329999991</v>
      </c>
    </row>
    <row r="46" spans="1:8">
      <c r="A46" s="120"/>
      <c r="B46" s="49" t="s">
        <v>173</v>
      </c>
      <c r="C46" s="272"/>
      <c r="D46" s="272"/>
      <c r="E46" s="272"/>
      <c r="F46" s="272"/>
      <c r="G46" s="272"/>
      <c r="H46" s="279"/>
    </row>
    <row r="47" spans="1:8" ht="15.75">
      <c r="A47" s="120">
        <v>25</v>
      </c>
      <c r="B47" s="51" t="s">
        <v>174</v>
      </c>
      <c r="C47" s="422">
        <v>1832670.73</v>
      </c>
      <c r="D47" s="422">
        <v>5422546.46</v>
      </c>
      <c r="E47" s="262">
        <f t="shared" si="0"/>
        <v>7255217.1899999995</v>
      </c>
      <c r="F47" s="272">
        <v>6102583.3499999996</v>
      </c>
      <c r="G47" s="272">
        <v>416547.9</v>
      </c>
      <c r="H47" s="273">
        <v>6519131.25</v>
      </c>
    </row>
    <row r="48" spans="1:8" ht="15.75">
      <c r="A48" s="120">
        <v>26</v>
      </c>
      <c r="B48" s="51" t="s">
        <v>175</v>
      </c>
      <c r="C48" s="422">
        <v>5734328.6600000001</v>
      </c>
      <c r="D48" s="422">
        <v>8208521.3200000003</v>
      </c>
      <c r="E48" s="262">
        <f t="shared" si="0"/>
        <v>13942849.98</v>
      </c>
      <c r="F48" s="272">
        <v>4799804.16</v>
      </c>
      <c r="G48" s="272">
        <v>1406054.15</v>
      </c>
      <c r="H48" s="273">
        <v>6205858.3100000005</v>
      </c>
    </row>
    <row r="49" spans="1:9" ht="15.75">
      <c r="A49" s="120">
        <v>27</v>
      </c>
      <c r="B49" s="51" t="s">
        <v>176</v>
      </c>
      <c r="C49" s="422">
        <v>47296957.399999999</v>
      </c>
      <c r="D49" s="422">
        <v>0</v>
      </c>
      <c r="E49" s="262">
        <f t="shared" si="0"/>
        <v>47296957.399999999</v>
      </c>
      <c r="F49" s="272">
        <v>39794561.780000001</v>
      </c>
      <c r="G49" s="272"/>
      <c r="H49" s="273">
        <v>39794561.780000001</v>
      </c>
    </row>
    <row r="50" spans="1:9" ht="15.75">
      <c r="A50" s="120">
        <v>28</v>
      </c>
      <c r="B50" s="51" t="s">
        <v>313</v>
      </c>
      <c r="C50" s="422">
        <v>1955176.68</v>
      </c>
      <c r="D50" s="422">
        <v>0</v>
      </c>
      <c r="E50" s="262">
        <f t="shared" si="0"/>
        <v>1955176.68</v>
      </c>
      <c r="F50" s="272">
        <v>1616412.74</v>
      </c>
      <c r="G50" s="272"/>
      <c r="H50" s="273">
        <v>1616412.74</v>
      </c>
    </row>
    <row r="51" spans="1:9" ht="15.75">
      <c r="A51" s="120">
        <v>29</v>
      </c>
      <c r="B51" s="51" t="s">
        <v>177</v>
      </c>
      <c r="C51" s="422">
        <v>10246973.6413</v>
      </c>
      <c r="D51" s="422">
        <v>0</v>
      </c>
      <c r="E51" s="262">
        <f t="shared" si="0"/>
        <v>10246973.6413</v>
      </c>
      <c r="F51" s="272">
        <v>8620643.8002000004</v>
      </c>
      <c r="G51" s="272"/>
      <c r="H51" s="273">
        <v>8620643.8002000004</v>
      </c>
    </row>
    <row r="52" spans="1:9" ht="15.75">
      <c r="A52" s="120">
        <v>30</v>
      </c>
      <c r="B52" s="51" t="s">
        <v>178</v>
      </c>
      <c r="C52" s="422">
        <v>9324690.1600000001</v>
      </c>
      <c r="D52" s="422">
        <v>153341.97</v>
      </c>
      <c r="E52" s="262">
        <f t="shared" si="0"/>
        <v>9478032.1300000008</v>
      </c>
      <c r="F52" s="272">
        <v>9084605.0399999991</v>
      </c>
      <c r="G52" s="272">
        <v>583006.04</v>
      </c>
      <c r="H52" s="273">
        <v>9667611.0799999982</v>
      </c>
    </row>
    <row r="53" spans="1:9" ht="15.75">
      <c r="A53" s="120">
        <v>31</v>
      </c>
      <c r="B53" s="54" t="s">
        <v>179</v>
      </c>
      <c r="C53" s="274">
        <f>C47+C48+C49+C50+C51+C52</f>
        <v>76390797.271300003</v>
      </c>
      <c r="D53" s="274">
        <f>D47+D48+D49+D50+D51+D52</f>
        <v>13784409.750000002</v>
      </c>
      <c r="E53" s="262">
        <f t="shared" si="0"/>
        <v>90175207.021300003</v>
      </c>
      <c r="F53" s="274">
        <v>70018610.870200008</v>
      </c>
      <c r="G53" s="274">
        <v>2405608.09</v>
      </c>
      <c r="H53" s="273">
        <v>72424218.960200012</v>
      </c>
    </row>
    <row r="54" spans="1:9" ht="15.75">
      <c r="A54" s="120">
        <v>32</v>
      </c>
      <c r="B54" s="54" t="s">
        <v>180</v>
      </c>
      <c r="C54" s="274">
        <f>C45-C53</f>
        <v>-31638893.431300014</v>
      </c>
      <c r="D54" s="274">
        <f>D45-D53</f>
        <v>-4786245.24</v>
      </c>
      <c r="E54" s="262">
        <f t="shared" si="0"/>
        <v>-36425138.671300016</v>
      </c>
      <c r="F54" s="274">
        <v>-18546241.340200014</v>
      </c>
      <c r="G54" s="274">
        <v>1200208.71</v>
      </c>
      <c r="H54" s="273">
        <v>-17346032.630200014</v>
      </c>
    </row>
    <row r="55" spans="1:9">
      <c r="A55" s="120"/>
      <c r="B55" s="49"/>
      <c r="C55" s="276"/>
      <c r="D55" s="276"/>
      <c r="E55" s="276"/>
      <c r="F55" s="276"/>
      <c r="G55" s="276"/>
      <c r="H55" s="277"/>
    </row>
    <row r="56" spans="1:9" ht="15.75">
      <c r="A56" s="120">
        <v>33</v>
      </c>
      <c r="B56" s="54" t="s">
        <v>181</v>
      </c>
      <c r="C56" s="274">
        <f>C31+C54</f>
        <v>85979957.368139997</v>
      </c>
      <c r="D56" s="274">
        <f>D31+D54</f>
        <v>36564796.726200007</v>
      </c>
      <c r="E56" s="262">
        <f t="shared" si="0"/>
        <v>122544754.09434</v>
      </c>
      <c r="F56" s="274">
        <v>71776209.049799979</v>
      </c>
      <c r="G56" s="274">
        <v>43905459.219999999</v>
      </c>
      <c r="H56" s="273">
        <v>115681668.26979998</v>
      </c>
    </row>
    <row r="57" spans="1:9">
      <c r="A57" s="120"/>
      <c r="B57" s="49"/>
      <c r="C57" s="276"/>
      <c r="D57" s="276"/>
      <c r="E57" s="276"/>
      <c r="F57" s="276"/>
      <c r="G57" s="276"/>
      <c r="H57" s="277"/>
    </row>
    <row r="58" spans="1:9" ht="15.75">
      <c r="A58" s="120">
        <v>34</v>
      </c>
      <c r="B58" s="51" t="s">
        <v>182</v>
      </c>
      <c r="C58" s="422">
        <v>42188062.368600003</v>
      </c>
      <c r="D58" s="272"/>
      <c r="E58" s="262">
        <f t="shared" si="0"/>
        <v>42188062.368600003</v>
      </c>
      <c r="F58" s="272">
        <v>-18605153.788199998</v>
      </c>
      <c r="G58" s="272" t="s">
        <v>908</v>
      </c>
      <c r="H58" s="273">
        <v>-18605153.788199998</v>
      </c>
    </row>
    <row r="59" spans="1:9" s="196" customFormat="1" ht="15.75">
      <c r="A59" s="120">
        <v>35</v>
      </c>
      <c r="B59" s="48" t="s">
        <v>183</v>
      </c>
      <c r="C59" s="422">
        <v>2830918</v>
      </c>
      <c r="D59" s="280"/>
      <c r="E59" s="281">
        <f t="shared" si="0"/>
        <v>2830918</v>
      </c>
      <c r="F59" s="282">
        <v>4815820.5</v>
      </c>
      <c r="G59" s="282" t="s">
        <v>908</v>
      </c>
      <c r="H59" s="283">
        <v>4815820.5</v>
      </c>
      <c r="I59" s="195"/>
    </row>
    <row r="60" spans="1:9" ht="15.75">
      <c r="A60" s="120">
        <v>36</v>
      </c>
      <c r="B60" s="51" t="s">
        <v>184</v>
      </c>
      <c r="C60" s="422">
        <v>891629.81560000009</v>
      </c>
      <c r="D60" s="272"/>
      <c r="E60" s="262">
        <f t="shared" si="0"/>
        <v>891629.81560000009</v>
      </c>
      <c r="F60" s="272">
        <v>-6419035.6538000004</v>
      </c>
      <c r="G60" s="272" t="s">
        <v>908</v>
      </c>
      <c r="H60" s="273">
        <v>-6419035.6538000004</v>
      </c>
    </row>
    <row r="61" spans="1:9" ht="15.75">
      <c r="A61" s="120">
        <v>37</v>
      </c>
      <c r="B61" s="54" t="s">
        <v>185</v>
      </c>
      <c r="C61" s="274">
        <f>C58+C59+C60</f>
        <v>45910610.184200004</v>
      </c>
      <c r="D61" s="274">
        <f>D58+D59+D60</f>
        <v>0</v>
      </c>
      <c r="E61" s="262">
        <f t="shared" si="0"/>
        <v>45910610.184200004</v>
      </c>
      <c r="F61" s="274">
        <v>-20208368.941999998</v>
      </c>
      <c r="G61" s="274">
        <v>0</v>
      </c>
      <c r="H61" s="273">
        <v>-20208368.941999998</v>
      </c>
    </row>
    <row r="62" spans="1:9">
      <c r="A62" s="120"/>
      <c r="B62" s="55"/>
      <c r="C62" s="272"/>
      <c r="D62" s="272"/>
      <c r="E62" s="272"/>
      <c r="F62" s="272"/>
      <c r="G62" s="272"/>
      <c r="H62" s="279"/>
    </row>
    <row r="63" spans="1:9" ht="15.75">
      <c r="A63" s="120">
        <v>38</v>
      </c>
      <c r="B63" s="56" t="s">
        <v>314</v>
      </c>
      <c r="C63" s="274">
        <f>C56-C61</f>
        <v>40069347.183939993</v>
      </c>
      <c r="D63" s="274">
        <f>D56-D61</f>
        <v>36564796.726200007</v>
      </c>
      <c r="E63" s="262">
        <f t="shared" si="0"/>
        <v>76634143.910140008</v>
      </c>
      <c r="F63" s="274">
        <v>91984577.99179998</v>
      </c>
      <c r="G63" s="274">
        <v>43905459.219999999</v>
      </c>
      <c r="H63" s="273">
        <v>135890037.21179998</v>
      </c>
    </row>
    <row r="64" spans="1:9" ht="15.75">
      <c r="A64" s="118">
        <v>39</v>
      </c>
      <c r="B64" s="51" t="s">
        <v>186</v>
      </c>
      <c r="C64" s="423">
        <v>982539</v>
      </c>
      <c r="D64" s="284"/>
      <c r="E64" s="262">
        <f t="shared" si="0"/>
        <v>982539</v>
      </c>
      <c r="F64" s="284">
        <v>10006427</v>
      </c>
      <c r="G64" s="284"/>
      <c r="H64" s="273">
        <v>10006427</v>
      </c>
    </row>
    <row r="65" spans="1:8" ht="15.75">
      <c r="A65" s="120">
        <v>40</v>
      </c>
      <c r="B65" s="54" t="s">
        <v>187</v>
      </c>
      <c r="C65" s="274">
        <f>C63-C64</f>
        <v>39086808.183939993</v>
      </c>
      <c r="D65" s="274">
        <f>D63-D64</f>
        <v>36564796.726200007</v>
      </c>
      <c r="E65" s="262">
        <f t="shared" si="0"/>
        <v>75651604.910140008</v>
      </c>
      <c r="F65" s="274">
        <v>81978150.99179998</v>
      </c>
      <c r="G65" s="274">
        <v>43905459.219999999</v>
      </c>
      <c r="H65" s="273">
        <v>125883610.21179998</v>
      </c>
    </row>
    <row r="66" spans="1:8" ht="15.75">
      <c r="A66" s="118">
        <v>41</v>
      </c>
      <c r="B66" s="51" t="s">
        <v>188</v>
      </c>
      <c r="C66" s="423">
        <v>-874431.56</v>
      </c>
      <c r="D66" s="284"/>
      <c r="E66" s="262">
        <f t="shared" si="0"/>
        <v>-874431.56</v>
      </c>
      <c r="F66" s="284">
        <v>-7524611.6100000003</v>
      </c>
      <c r="G66" s="284"/>
      <c r="H66" s="273">
        <v>-7524611.6100000003</v>
      </c>
    </row>
    <row r="67" spans="1:8" ht="16.5" thickBot="1">
      <c r="A67" s="122">
        <v>42</v>
      </c>
      <c r="B67" s="123" t="s">
        <v>189</v>
      </c>
      <c r="C67" s="285">
        <f>C65+C66</f>
        <v>38212376.623939991</v>
      </c>
      <c r="D67" s="285">
        <f>D65+D66</f>
        <v>36564796.726200007</v>
      </c>
      <c r="E67" s="270">
        <f t="shared" si="0"/>
        <v>74777173.350140005</v>
      </c>
      <c r="F67" s="285">
        <v>74453539.381799981</v>
      </c>
      <c r="G67" s="285">
        <v>43905459.219999999</v>
      </c>
      <c r="H67" s="286">
        <v>118358998.60179998</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J53"/>
  <sheetViews>
    <sheetView zoomScaleNormal="100" workbookViewId="0">
      <selection activeCell="C10" sqref="C10"/>
    </sheetView>
  </sheetViews>
  <sheetFormatPr defaultRowHeight="15"/>
  <cols>
    <col min="1" max="1" width="9.5703125" bestFit="1" customWidth="1"/>
    <col min="2" max="2" width="72.28515625" customWidth="1"/>
    <col min="3" max="4" width="12.7109375" style="3" customWidth="1"/>
    <col min="5" max="8" width="12.7109375" customWidth="1"/>
  </cols>
  <sheetData>
    <row r="1" spans="1:8">
      <c r="A1" s="2" t="s">
        <v>230</v>
      </c>
      <c r="B1" s="439" t="str">
        <f>'1. key ratios'!B1</f>
        <v>სს ”საქართველოს ბანკი”</v>
      </c>
    </row>
    <row r="2" spans="1:8">
      <c r="A2" s="2" t="s">
        <v>231</v>
      </c>
      <c r="B2" s="440">
        <f>'1. key ratios'!B2</f>
        <v>43190</v>
      </c>
    </row>
    <row r="3" spans="1:8">
      <c r="A3" s="2"/>
    </row>
    <row r="4" spans="1:8" ht="16.5" thickBot="1">
      <c r="A4" s="2" t="s">
        <v>654</v>
      </c>
      <c r="B4" s="2"/>
      <c r="C4" s="207"/>
      <c r="D4" s="207"/>
      <c r="E4" s="207"/>
      <c r="F4" s="208"/>
      <c r="G4" s="208"/>
      <c r="H4" s="209" t="s">
        <v>134</v>
      </c>
    </row>
    <row r="5" spans="1:8" ht="15.75">
      <c r="A5" s="530" t="s">
        <v>31</v>
      </c>
      <c r="B5" s="532" t="s">
        <v>287</v>
      </c>
      <c r="C5" s="534" t="s">
        <v>236</v>
      </c>
      <c r="D5" s="534"/>
      <c r="E5" s="534"/>
      <c r="F5" s="534" t="s">
        <v>237</v>
      </c>
      <c r="G5" s="534"/>
      <c r="H5" s="535"/>
    </row>
    <row r="6" spans="1:8">
      <c r="A6" s="531"/>
      <c r="B6" s="533"/>
      <c r="C6" s="37" t="s">
        <v>32</v>
      </c>
      <c r="D6" s="37" t="s">
        <v>135</v>
      </c>
      <c r="E6" s="37" t="s">
        <v>73</v>
      </c>
      <c r="F6" s="37" t="s">
        <v>32</v>
      </c>
      <c r="G6" s="37" t="s">
        <v>135</v>
      </c>
      <c r="H6" s="38" t="s">
        <v>73</v>
      </c>
    </row>
    <row r="7" spans="1:8" s="3" customFormat="1" ht="15.75">
      <c r="A7" s="210">
        <v>1</v>
      </c>
      <c r="B7" s="211" t="s">
        <v>794</v>
      </c>
      <c r="C7" s="264"/>
      <c r="D7" s="264"/>
      <c r="E7" s="287">
        <f>C7+D7</f>
        <v>0</v>
      </c>
      <c r="F7" s="264"/>
      <c r="G7" s="264"/>
      <c r="H7" s="265">
        <f t="shared" ref="H7:H53" si="0">F7+G7</f>
        <v>0</v>
      </c>
    </row>
    <row r="8" spans="1:8" s="3" customFormat="1" ht="15.75">
      <c r="A8" s="210">
        <v>1.1000000000000001</v>
      </c>
      <c r="B8" s="212" t="s">
        <v>318</v>
      </c>
      <c r="C8" s="424">
        <v>275309178.41000003</v>
      </c>
      <c r="D8" s="424">
        <v>295631768.01929998</v>
      </c>
      <c r="E8" s="287">
        <f t="shared" ref="E8:E53" si="1">C8+D8</f>
        <v>570940946.42930007</v>
      </c>
      <c r="F8" s="264"/>
      <c r="G8" s="264"/>
      <c r="H8" s="265">
        <f t="shared" si="0"/>
        <v>0</v>
      </c>
    </row>
    <row r="9" spans="1:8" s="3" customFormat="1" ht="15.75">
      <c r="A9" s="210">
        <v>1.2</v>
      </c>
      <c r="B9" s="212" t="s">
        <v>319</v>
      </c>
      <c r="C9" s="424">
        <v>0</v>
      </c>
      <c r="D9" s="424">
        <v>34837361.069999993</v>
      </c>
      <c r="E9" s="287">
        <f t="shared" si="1"/>
        <v>34837361.069999993</v>
      </c>
      <c r="F9" s="264"/>
      <c r="G9" s="264"/>
      <c r="H9" s="265">
        <f t="shared" si="0"/>
        <v>0</v>
      </c>
    </row>
    <row r="10" spans="1:8" s="3" customFormat="1" ht="15.75">
      <c r="A10" s="210">
        <v>1.3</v>
      </c>
      <c r="B10" s="212" t="s">
        <v>320</v>
      </c>
      <c r="C10" s="424">
        <v>236646474.15000001</v>
      </c>
      <c r="D10" s="424">
        <v>13014201.179400004</v>
      </c>
      <c r="E10" s="287">
        <f t="shared" si="1"/>
        <v>249660675.3294</v>
      </c>
      <c r="F10" s="264"/>
      <c r="G10" s="264"/>
      <c r="H10" s="265">
        <f t="shared" si="0"/>
        <v>0</v>
      </c>
    </row>
    <row r="11" spans="1:8" s="3" customFormat="1" ht="15.75">
      <c r="A11" s="210">
        <v>1.4</v>
      </c>
      <c r="B11" s="212" t="s">
        <v>321</v>
      </c>
      <c r="C11" s="424">
        <v>80309627.819999993</v>
      </c>
      <c r="D11" s="424">
        <v>106423957.5781</v>
      </c>
      <c r="E11" s="287">
        <f t="shared" si="1"/>
        <v>186733585.39809999</v>
      </c>
      <c r="F11" s="264"/>
      <c r="G11" s="264"/>
      <c r="H11" s="265">
        <f t="shared" si="0"/>
        <v>0</v>
      </c>
    </row>
    <row r="12" spans="1:8" s="3" customFormat="1" ht="29.25" customHeight="1">
      <c r="A12" s="210">
        <v>2</v>
      </c>
      <c r="B12" s="211" t="s">
        <v>322</v>
      </c>
      <c r="C12" s="424">
        <v>0</v>
      </c>
      <c r="D12" s="424">
        <v>0</v>
      </c>
      <c r="E12" s="287">
        <f t="shared" si="1"/>
        <v>0</v>
      </c>
      <c r="F12" s="264"/>
      <c r="G12" s="264"/>
      <c r="H12" s="265">
        <f t="shared" si="0"/>
        <v>0</v>
      </c>
    </row>
    <row r="13" spans="1:8" s="3" customFormat="1" ht="25.5">
      <c r="A13" s="210">
        <v>3</v>
      </c>
      <c r="B13" s="211" t="s">
        <v>323</v>
      </c>
      <c r="C13" s="424"/>
      <c r="D13" s="424"/>
      <c r="E13" s="287">
        <f t="shared" si="1"/>
        <v>0</v>
      </c>
      <c r="F13" s="264"/>
      <c r="G13" s="264"/>
      <c r="H13" s="265">
        <f t="shared" si="0"/>
        <v>0</v>
      </c>
    </row>
    <row r="14" spans="1:8" s="3" customFormat="1" ht="15.75">
      <c r="A14" s="210">
        <v>3.1</v>
      </c>
      <c r="B14" s="212" t="s">
        <v>324</v>
      </c>
      <c r="C14" s="424">
        <v>1161974751.0599999</v>
      </c>
      <c r="D14" s="424">
        <v>6169817.2300000004</v>
      </c>
      <c r="E14" s="287">
        <f t="shared" si="1"/>
        <v>1168144568.29</v>
      </c>
      <c r="F14" s="264"/>
      <c r="G14" s="264"/>
      <c r="H14" s="265">
        <f t="shared" si="0"/>
        <v>0</v>
      </c>
    </row>
    <row r="15" spans="1:8" s="3" customFormat="1" ht="15.75">
      <c r="A15" s="210">
        <v>3.2</v>
      </c>
      <c r="B15" s="212" t="s">
        <v>325</v>
      </c>
      <c r="C15" s="424"/>
      <c r="D15" s="424"/>
      <c r="E15" s="287">
        <f t="shared" si="1"/>
        <v>0</v>
      </c>
      <c r="F15" s="264"/>
      <c r="G15" s="264"/>
      <c r="H15" s="265">
        <f t="shared" si="0"/>
        <v>0</v>
      </c>
    </row>
    <row r="16" spans="1:8" s="3" customFormat="1" ht="15.75">
      <c r="A16" s="210">
        <v>4</v>
      </c>
      <c r="B16" s="211" t="s">
        <v>326</v>
      </c>
      <c r="C16" s="424"/>
      <c r="D16" s="424"/>
      <c r="E16" s="287">
        <f t="shared" si="1"/>
        <v>0</v>
      </c>
      <c r="F16" s="264"/>
      <c r="G16" s="264"/>
      <c r="H16" s="265">
        <f t="shared" si="0"/>
        <v>0</v>
      </c>
    </row>
    <row r="17" spans="1:8" s="3" customFormat="1" ht="15.75">
      <c r="A17" s="210">
        <v>4.0999999999999996</v>
      </c>
      <c r="B17" s="212" t="s">
        <v>327</v>
      </c>
      <c r="C17" s="424">
        <v>1421173196.54</v>
      </c>
      <c r="D17" s="424">
        <v>2817649.61</v>
      </c>
      <c r="E17" s="287">
        <f t="shared" si="1"/>
        <v>1423990846.1499999</v>
      </c>
      <c r="F17" s="264"/>
      <c r="G17" s="264"/>
      <c r="H17" s="265">
        <f t="shared" si="0"/>
        <v>0</v>
      </c>
    </row>
    <row r="18" spans="1:8" s="3" customFormat="1" ht="15.75">
      <c r="A18" s="210">
        <v>4.2</v>
      </c>
      <c r="B18" s="212" t="s">
        <v>328</v>
      </c>
      <c r="C18" s="424">
        <v>109791927.14000002</v>
      </c>
      <c r="D18" s="424">
        <v>127239754.964076</v>
      </c>
      <c r="E18" s="287">
        <f t="shared" si="1"/>
        <v>237031682.10407603</v>
      </c>
      <c r="F18" s="264"/>
      <c r="G18" s="264"/>
      <c r="H18" s="265">
        <f t="shared" si="0"/>
        <v>0</v>
      </c>
    </row>
    <row r="19" spans="1:8" s="3" customFormat="1" ht="25.5">
      <c r="A19" s="210">
        <v>5</v>
      </c>
      <c r="B19" s="211" t="s">
        <v>329</v>
      </c>
      <c r="C19" s="424"/>
      <c r="D19" s="424"/>
      <c r="E19" s="287">
        <f t="shared" si="1"/>
        <v>0</v>
      </c>
      <c r="F19" s="264"/>
      <c r="G19" s="264"/>
      <c r="H19" s="265">
        <f t="shared" si="0"/>
        <v>0</v>
      </c>
    </row>
    <row r="20" spans="1:8" s="3" customFormat="1" ht="15.75">
      <c r="A20" s="210">
        <v>5.0999999999999996</v>
      </c>
      <c r="B20" s="212" t="s">
        <v>330</v>
      </c>
      <c r="C20" s="424">
        <v>61318412.590000004</v>
      </c>
      <c r="D20" s="424">
        <v>226069621.47</v>
      </c>
      <c r="E20" s="287">
        <f t="shared" si="1"/>
        <v>287388034.06</v>
      </c>
      <c r="F20" s="264"/>
      <c r="G20" s="264"/>
      <c r="H20" s="265">
        <f t="shared" si="0"/>
        <v>0</v>
      </c>
    </row>
    <row r="21" spans="1:8" s="3" customFormat="1" ht="15.75">
      <c r="A21" s="210">
        <v>5.2</v>
      </c>
      <c r="B21" s="212" t="s">
        <v>331</v>
      </c>
      <c r="C21" s="424">
        <v>68527692.480000004</v>
      </c>
      <c r="D21" s="424">
        <v>4106735.7</v>
      </c>
      <c r="E21" s="287">
        <f t="shared" si="1"/>
        <v>72634428.180000007</v>
      </c>
      <c r="F21" s="264"/>
      <c r="G21" s="264"/>
      <c r="H21" s="265">
        <f t="shared" si="0"/>
        <v>0</v>
      </c>
    </row>
    <row r="22" spans="1:8" s="3" customFormat="1" ht="15.75">
      <c r="A22" s="210">
        <v>5.3</v>
      </c>
      <c r="B22" s="212" t="s">
        <v>332</v>
      </c>
      <c r="C22" s="424">
        <v>3437242837.6099997</v>
      </c>
      <c r="D22" s="424">
        <v>6306213959.4899998</v>
      </c>
      <c r="E22" s="287">
        <f t="shared" si="1"/>
        <v>9743456797.0999985</v>
      </c>
      <c r="F22" s="264"/>
      <c r="G22" s="264"/>
      <c r="H22" s="265">
        <f t="shared" si="0"/>
        <v>0</v>
      </c>
    </row>
    <row r="23" spans="1:8" s="3" customFormat="1" ht="15.75">
      <c r="A23" s="210" t="s">
        <v>333</v>
      </c>
      <c r="B23" s="213" t="s">
        <v>334</v>
      </c>
      <c r="C23" s="424">
        <v>2427646919.6199999</v>
      </c>
      <c r="D23" s="424">
        <v>3279901472.0900002</v>
      </c>
      <c r="E23" s="287">
        <f t="shared" si="1"/>
        <v>5707548391.71</v>
      </c>
      <c r="F23" s="264"/>
      <c r="G23" s="264"/>
      <c r="H23" s="265">
        <f t="shared" si="0"/>
        <v>0</v>
      </c>
    </row>
    <row r="24" spans="1:8" s="3" customFormat="1" ht="15.75">
      <c r="A24" s="210" t="s">
        <v>335</v>
      </c>
      <c r="B24" s="213" t="s">
        <v>336</v>
      </c>
      <c r="C24" s="424">
        <v>715907009.35000002</v>
      </c>
      <c r="D24" s="424">
        <v>2355196194.6300001</v>
      </c>
      <c r="E24" s="287">
        <f t="shared" si="1"/>
        <v>3071103203.98</v>
      </c>
      <c r="F24" s="264"/>
      <c r="G24" s="264"/>
      <c r="H24" s="265">
        <f t="shared" si="0"/>
        <v>0</v>
      </c>
    </row>
    <row r="25" spans="1:8" s="3" customFormat="1" ht="15.75">
      <c r="A25" s="210" t="s">
        <v>337</v>
      </c>
      <c r="B25" s="214" t="s">
        <v>338</v>
      </c>
      <c r="C25" s="424">
        <v>0</v>
      </c>
      <c r="D25" s="424">
        <v>0</v>
      </c>
      <c r="E25" s="287">
        <f t="shared" si="1"/>
        <v>0</v>
      </c>
      <c r="F25" s="264"/>
      <c r="G25" s="264"/>
      <c r="H25" s="265">
        <f t="shared" si="0"/>
        <v>0</v>
      </c>
    </row>
    <row r="26" spans="1:8" s="3" customFormat="1" ht="15.75">
      <c r="A26" s="210" t="s">
        <v>339</v>
      </c>
      <c r="B26" s="213" t="s">
        <v>340</v>
      </c>
      <c r="C26" s="424">
        <v>292129529.76999998</v>
      </c>
      <c r="D26" s="424">
        <v>655612103.07000005</v>
      </c>
      <c r="E26" s="287">
        <f t="shared" si="1"/>
        <v>947741632.84000003</v>
      </c>
      <c r="F26" s="264"/>
      <c r="G26" s="264"/>
      <c r="H26" s="265">
        <f t="shared" si="0"/>
        <v>0</v>
      </c>
    </row>
    <row r="27" spans="1:8" s="3" customFormat="1" ht="15.75">
      <c r="A27" s="210" t="s">
        <v>341</v>
      </c>
      <c r="B27" s="213" t="s">
        <v>342</v>
      </c>
      <c r="C27" s="424">
        <v>1559378.87</v>
      </c>
      <c r="D27" s="424">
        <v>15504189.699999999</v>
      </c>
      <c r="E27" s="287">
        <f t="shared" si="1"/>
        <v>17063568.57</v>
      </c>
      <c r="F27" s="264"/>
      <c r="G27" s="264"/>
      <c r="H27" s="265">
        <f t="shared" si="0"/>
        <v>0</v>
      </c>
    </row>
    <row r="28" spans="1:8" s="3" customFormat="1" ht="15.75">
      <c r="A28" s="210">
        <v>5.4</v>
      </c>
      <c r="B28" s="212" t="s">
        <v>343</v>
      </c>
      <c r="C28" s="424">
        <v>331922292.5</v>
      </c>
      <c r="D28" s="424">
        <v>911476348.07000005</v>
      </c>
      <c r="E28" s="287">
        <f t="shared" si="1"/>
        <v>1243398640.5700002</v>
      </c>
      <c r="F28" s="264"/>
      <c r="G28" s="264"/>
      <c r="H28" s="265">
        <f t="shared" si="0"/>
        <v>0</v>
      </c>
    </row>
    <row r="29" spans="1:8" s="3" customFormat="1" ht="15.75">
      <c r="A29" s="210">
        <v>5.5</v>
      </c>
      <c r="B29" s="212" t="s">
        <v>344</v>
      </c>
      <c r="C29" s="424">
        <v>0</v>
      </c>
      <c r="D29" s="424">
        <v>0</v>
      </c>
      <c r="E29" s="287">
        <f t="shared" si="1"/>
        <v>0</v>
      </c>
      <c r="F29" s="264"/>
      <c r="G29" s="264"/>
      <c r="H29" s="265">
        <f t="shared" si="0"/>
        <v>0</v>
      </c>
    </row>
    <row r="30" spans="1:8" s="3" customFormat="1" ht="15.75">
      <c r="A30" s="210">
        <v>5.6</v>
      </c>
      <c r="B30" s="212" t="s">
        <v>345</v>
      </c>
      <c r="C30" s="424">
        <v>156652687.99000001</v>
      </c>
      <c r="D30" s="424">
        <v>713405594.14999998</v>
      </c>
      <c r="E30" s="287">
        <f t="shared" si="1"/>
        <v>870058282.13999999</v>
      </c>
      <c r="F30" s="264"/>
      <c r="G30" s="264"/>
      <c r="H30" s="265">
        <f t="shared" si="0"/>
        <v>0</v>
      </c>
    </row>
    <row r="31" spans="1:8" s="3" customFormat="1" ht="15.75">
      <c r="A31" s="210">
        <v>5.7</v>
      </c>
      <c r="B31" s="212" t="s">
        <v>346</v>
      </c>
      <c r="C31" s="424">
        <v>1308438805.6700001</v>
      </c>
      <c r="D31" s="424">
        <v>2363461649.5599999</v>
      </c>
      <c r="E31" s="287">
        <f t="shared" si="1"/>
        <v>3671900455.23</v>
      </c>
      <c r="F31" s="264"/>
      <c r="G31" s="264"/>
      <c r="H31" s="265">
        <f t="shared" si="0"/>
        <v>0</v>
      </c>
    </row>
    <row r="32" spans="1:8" s="3" customFormat="1" ht="15.75">
      <c r="A32" s="210">
        <v>6</v>
      </c>
      <c r="B32" s="211" t="s">
        <v>347</v>
      </c>
      <c r="C32" s="424"/>
      <c r="D32" s="424"/>
      <c r="E32" s="287">
        <f t="shared" si="1"/>
        <v>0</v>
      </c>
      <c r="F32" s="264"/>
      <c r="G32" s="264"/>
      <c r="H32" s="265">
        <f t="shared" si="0"/>
        <v>0</v>
      </c>
    </row>
    <row r="33" spans="1:10" s="3" customFormat="1" ht="25.5">
      <c r="A33" s="210">
        <v>6.1</v>
      </c>
      <c r="B33" s="212" t="s">
        <v>795</v>
      </c>
      <c r="C33" s="424">
        <v>120288298.39</v>
      </c>
      <c r="D33" s="424">
        <v>119993095.10179999</v>
      </c>
      <c r="E33" s="287">
        <f t="shared" si="1"/>
        <v>240281393.49180001</v>
      </c>
      <c r="F33" s="264"/>
      <c r="G33" s="264"/>
      <c r="H33" s="265">
        <f t="shared" si="0"/>
        <v>0</v>
      </c>
    </row>
    <row r="34" spans="1:10" s="3" customFormat="1" ht="25.5">
      <c r="A34" s="210">
        <v>6.2</v>
      </c>
      <c r="B34" s="212" t="s">
        <v>348</v>
      </c>
      <c r="C34" s="424">
        <v>68822468.659999996</v>
      </c>
      <c r="D34" s="424">
        <v>166399018.86759999</v>
      </c>
      <c r="E34" s="287">
        <f t="shared" si="1"/>
        <v>235221487.52759999</v>
      </c>
      <c r="F34" s="264"/>
      <c r="G34" s="264"/>
      <c r="H34" s="265">
        <f t="shared" si="0"/>
        <v>0</v>
      </c>
    </row>
    <row r="35" spans="1:10" s="3" customFormat="1" ht="25.5">
      <c r="A35" s="210">
        <v>6.3</v>
      </c>
      <c r="B35" s="212" t="s">
        <v>349</v>
      </c>
      <c r="C35" s="424"/>
      <c r="D35" s="424"/>
      <c r="E35" s="287">
        <f t="shared" si="1"/>
        <v>0</v>
      </c>
      <c r="F35" s="264"/>
      <c r="G35" s="264"/>
      <c r="H35" s="265">
        <f t="shared" si="0"/>
        <v>0</v>
      </c>
      <c r="J35"/>
    </row>
    <row r="36" spans="1:10" s="3" customFormat="1" ht="15.75">
      <c r="A36" s="210">
        <v>6.4</v>
      </c>
      <c r="B36" s="212" t="s">
        <v>350</v>
      </c>
      <c r="C36" s="424"/>
      <c r="D36" s="424"/>
      <c r="E36" s="287">
        <f t="shared" si="1"/>
        <v>0</v>
      </c>
      <c r="F36" s="264"/>
      <c r="G36" s="264"/>
      <c r="H36" s="265">
        <f t="shared" si="0"/>
        <v>0</v>
      </c>
      <c r="J36"/>
    </row>
    <row r="37" spans="1:10" s="3" customFormat="1" ht="15.75">
      <c r="A37" s="210">
        <v>6.5</v>
      </c>
      <c r="B37" s="212" t="s">
        <v>351</v>
      </c>
      <c r="C37" s="424"/>
      <c r="D37" s="424"/>
      <c r="E37" s="287">
        <f t="shared" si="1"/>
        <v>0</v>
      </c>
      <c r="F37" s="264"/>
      <c r="G37" s="264"/>
      <c r="H37" s="265">
        <f t="shared" si="0"/>
        <v>0</v>
      </c>
      <c r="J37"/>
    </row>
    <row r="38" spans="1:10" s="3" customFormat="1" ht="25.5">
      <c r="A38" s="210">
        <v>6.6</v>
      </c>
      <c r="B38" s="212" t="s">
        <v>352</v>
      </c>
      <c r="C38" s="424"/>
      <c r="D38" s="424"/>
      <c r="E38" s="287">
        <f t="shared" si="1"/>
        <v>0</v>
      </c>
      <c r="F38" s="264"/>
      <c r="G38" s="264"/>
      <c r="H38" s="265">
        <f t="shared" si="0"/>
        <v>0</v>
      </c>
      <c r="J38"/>
    </row>
    <row r="39" spans="1:10" s="3" customFormat="1" ht="25.5">
      <c r="A39" s="210">
        <v>6.7</v>
      </c>
      <c r="B39" s="212" t="s">
        <v>353</v>
      </c>
      <c r="C39" s="424"/>
      <c r="D39" s="424"/>
      <c r="E39" s="287">
        <f t="shared" si="1"/>
        <v>0</v>
      </c>
      <c r="F39" s="264"/>
      <c r="G39" s="264"/>
      <c r="H39" s="265">
        <f t="shared" si="0"/>
        <v>0</v>
      </c>
      <c r="J39"/>
    </row>
    <row r="40" spans="1:10" s="3" customFormat="1" ht="15.75">
      <c r="A40" s="210">
        <v>7</v>
      </c>
      <c r="B40" s="211" t="s">
        <v>354</v>
      </c>
      <c r="C40" s="424"/>
      <c r="D40" s="424"/>
      <c r="E40" s="287">
        <f t="shared" si="1"/>
        <v>0</v>
      </c>
      <c r="F40" s="264"/>
      <c r="G40" s="264"/>
      <c r="H40" s="265">
        <f t="shared" si="0"/>
        <v>0</v>
      </c>
      <c r="J40"/>
    </row>
    <row r="41" spans="1:10" s="3" customFormat="1" ht="25.5">
      <c r="A41" s="210">
        <v>7.1</v>
      </c>
      <c r="B41" s="212" t="s">
        <v>355</v>
      </c>
      <c r="C41" s="424">
        <v>21462152.140000001</v>
      </c>
      <c r="D41" s="424">
        <v>50367801.020000003</v>
      </c>
      <c r="E41" s="287">
        <f t="shared" si="1"/>
        <v>71829953.159999996</v>
      </c>
      <c r="F41" s="264"/>
      <c r="G41" s="264"/>
      <c r="H41" s="265">
        <f t="shared" si="0"/>
        <v>0</v>
      </c>
      <c r="J41"/>
    </row>
    <row r="42" spans="1:10" s="3" customFormat="1" ht="25.5">
      <c r="A42" s="210">
        <v>7.2</v>
      </c>
      <c r="B42" s="212" t="s">
        <v>356</v>
      </c>
      <c r="C42" s="424">
        <v>1622408.13</v>
      </c>
      <c r="D42" s="424">
        <v>541822.99724199995</v>
      </c>
      <c r="E42" s="287">
        <f t="shared" si="1"/>
        <v>2164231.1272419998</v>
      </c>
      <c r="F42" s="264"/>
      <c r="G42" s="264"/>
      <c r="H42" s="265">
        <f t="shared" si="0"/>
        <v>0</v>
      </c>
      <c r="J42"/>
    </row>
    <row r="43" spans="1:10" s="3" customFormat="1" ht="25.5">
      <c r="A43" s="210">
        <v>7.3</v>
      </c>
      <c r="B43" s="212" t="s">
        <v>357</v>
      </c>
      <c r="C43" s="452">
        <v>292481639.44999999</v>
      </c>
      <c r="D43" s="452">
        <v>172120867.67000002</v>
      </c>
      <c r="E43" s="287">
        <f t="shared" si="1"/>
        <v>464602507.12</v>
      </c>
      <c r="F43" s="264"/>
      <c r="G43" s="264"/>
      <c r="H43" s="265">
        <f t="shared" si="0"/>
        <v>0</v>
      </c>
      <c r="J43"/>
    </row>
    <row r="44" spans="1:10" s="3" customFormat="1" ht="25.5">
      <c r="A44" s="210">
        <v>7.4</v>
      </c>
      <c r="B44" s="212" t="s">
        <v>358</v>
      </c>
      <c r="C44" s="452">
        <v>138837216.81</v>
      </c>
      <c r="D44" s="452">
        <v>60133940.956297994</v>
      </c>
      <c r="E44" s="287">
        <f t="shared" si="1"/>
        <v>198971157.766298</v>
      </c>
      <c r="F44" s="264"/>
      <c r="G44" s="264"/>
      <c r="H44" s="265">
        <f t="shared" si="0"/>
        <v>0</v>
      </c>
      <c r="J44"/>
    </row>
    <row r="45" spans="1:10" s="3" customFormat="1" ht="15.75">
      <c r="A45" s="210">
        <v>8</v>
      </c>
      <c r="B45" s="211" t="s">
        <v>359</v>
      </c>
      <c r="C45" s="424"/>
      <c r="D45" s="424"/>
      <c r="E45" s="287">
        <f t="shared" si="1"/>
        <v>0</v>
      </c>
      <c r="F45" s="264"/>
      <c r="G45" s="264"/>
      <c r="H45" s="265">
        <f t="shared" si="0"/>
        <v>0</v>
      </c>
      <c r="J45"/>
    </row>
    <row r="46" spans="1:10" s="3" customFormat="1" ht="15.75">
      <c r="A46" s="210">
        <v>8.1</v>
      </c>
      <c r="B46" s="212" t="s">
        <v>360</v>
      </c>
      <c r="C46" s="424"/>
      <c r="D46" s="424"/>
      <c r="E46" s="287">
        <f t="shared" si="1"/>
        <v>0</v>
      </c>
      <c r="F46" s="264"/>
      <c r="G46" s="264"/>
      <c r="H46" s="265">
        <f t="shared" si="0"/>
        <v>0</v>
      </c>
      <c r="J46"/>
    </row>
    <row r="47" spans="1:10" s="3" customFormat="1" ht="15.75">
      <c r="A47" s="210">
        <v>8.1999999999999993</v>
      </c>
      <c r="B47" s="212" t="s">
        <v>361</v>
      </c>
      <c r="C47" s="424"/>
      <c r="D47" s="424"/>
      <c r="E47" s="287">
        <f t="shared" si="1"/>
        <v>0</v>
      </c>
      <c r="F47" s="264"/>
      <c r="G47" s="264"/>
      <c r="H47" s="265">
        <f t="shared" si="0"/>
        <v>0</v>
      </c>
      <c r="J47"/>
    </row>
    <row r="48" spans="1:10" s="3" customFormat="1" ht="15.75">
      <c r="A48" s="210">
        <v>8.3000000000000007</v>
      </c>
      <c r="B48" s="212" t="s">
        <v>362</v>
      </c>
      <c r="C48" s="424"/>
      <c r="D48" s="424"/>
      <c r="E48" s="287">
        <f t="shared" si="1"/>
        <v>0</v>
      </c>
      <c r="F48" s="264"/>
      <c r="G48" s="264"/>
      <c r="H48" s="265">
        <f t="shared" si="0"/>
        <v>0</v>
      </c>
      <c r="J48"/>
    </row>
    <row r="49" spans="1:10" s="3" customFormat="1" ht="15.75">
      <c r="A49" s="210">
        <v>8.4</v>
      </c>
      <c r="B49" s="212" t="s">
        <v>363</v>
      </c>
      <c r="C49" s="424"/>
      <c r="D49" s="424"/>
      <c r="E49" s="287">
        <f t="shared" si="1"/>
        <v>0</v>
      </c>
      <c r="F49" s="264"/>
      <c r="G49" s="264"/>
      <c r="H49" s="265">
        <f t="shared" si="0"/>
        <v>0</v>
      </c>
      <c r="J49"/>
    </row>
    <row r="50" spans="1:10" s="3" customFormat="1" ht="15.75">
      <c r="A50" s="210">
        <v>8.5</v>
      </c>
      <c r="B50" s="212" t="s">
        <v>364</v>
      </c>
      <c r="C50" s="424"/>
      <c r="D50" s="424"/>
      <c r="E50" s="287">
        <f t="shared" si="1"/>
        <v>0</v>
      </c>
      <c r="F50" s="264"/>
      <c r="G50" s="264"/>
      <c r="H50" s="265">
        <f t="shared" si="0"/>
        <v>0</v>
      </c>
      <c r="J50"/>
    </row>
    <row r="51" spans="1:10" s="3" customFormat="1" ht="15.75">
      <c r="A51" s="210">
        <v>8.6</v>
      </c>
      <c r="B51" s="212" t="s">
        <v>365</v>
      </c>
      <c r="C51" s="424"/>
      <c r="D51" s="424"/>
      <c r="E51" s="287">
        <f t="shared" si="1"/>
        <v>0</v>
      </c>
      <c r="F51" s="264"/>
      <c r="G51" s="264"/>
      <c r="H51" s="265">
        <f t="shared" si="0"/>
        <v>0</v>
      </c>
      <c r="J51"/>
    </row>
    <row r="52" spans="1:10" s="3" customFormat="1" ht="15.75">
      <c r="A52" s="210">
        <v>8.6999999999999993</v>
      </c>
      <c r="B52" s="212" t="s">
        <v>366</v>
      </c>
      <c r="C52" s="424"/>
      <c r="D52" s="424"/>
      <c r="E52" s="287">
        <f t="shared" si="1"/>
        <v>0</v>
      </c>
      <c r="F52" s="264"/>
      <c r="G52" s="264"/>
      <c r="H52" s="265">
        <f t="shared" si="0"/>
        <v>0</v>
      </c>
      <c r="J52"/>
    </row>
    <row r="53" spans="1:10" s="3" customFormat="1" ht="26.25" thickBot="1">
      <c r="A53" s="215">
        <v>9</v>
      </c>
      <c r="B53" s="216" t="s">
        <v>367</v>
      </c>
      <c r="C53" s="288"/>
      <c r="D53" s="288"/>
      <c r="E53" s="289">
        <f t="shared" si="1"/>
        <v>0</v>
      </c>
      <c r="F53" s="288"/>
      <c r="G53" s="288"/>
      <c r="H53" s="271">
        <f t="shared" si="0"/>
        <v>0</v>
      </c>
      <c r="J5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E19"/>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21" sqref="C21"/>
    </sheetView>
  </sheetViews>
  <sheetFormatPr defaultColWidth="9.140625" defaultRowHeight="12.75"/>
  <cols>
    <col min="1" max="1" width="9.5703125" style="2" bestFit="1" customWidth="1"/>
    <col min="2" max="2" width="93.5703125" style="2" customWidth="1"/>
    <col min="3" max="4" width="12.7109375" style="2" customWidth="1"/>
    <col min="5" max="7" width="9.7109375" style="11" customWidth="1"/>
    <col min="8" max="16384" width="9.140625" style="11"/>
  </cols>
  <sheetData>
    <row r="1" spans="1:5" ht="15">
      <c r="A1" s="13" t="s">
        <v>230</v>
      </c>
      <c r="B1" s="439" t="str">
        <f>'1. key ratios'!B1</f>
        <v>სს ”საქართველოს ბანკი”</v>
      </c>
      <c r="C1" s="12"/>
      <c r="D1" s="356"/>
    </row>
    <row r="2" spans="1:5" ht="15">
      <c r="A2" s="13" t="s">
        <v>231</v>
      </c>
      <c r="B2" s="440">
        <f>'1. key ratios'!B2</f>
        <v>43190</v>
      </c>
      <c r="C2" s="23"/>
      <c r="D2" s="14"/>
      <c r="E2" s="10"/>
    </row>
    <row r="3" spans="1:5" ht="15">
      <c r="A3" s="13"/>
      <c r="B3" s="12"/>
      <c r="C3" s="23"/>
      <c r="D3" s="14"/>
      <c r="E3" s="10"/>
    </row>
    <row r="4" spans="1:5" ht="15" customHeight="1" thickBot="1">
      <c r="A4" s="204" t="s">
        <v>655</v>
      </c>
      <c r="B4" s="205" t="s">
        <v>229</v>
      </c>
      <c r="C4" s="204"/>
      <c r="D4" s="206" t="s">
        <v>134</v>
      </c>
    </row>
    <row r="5" spans="1:5" ht="15" customHeight="1">
      <c r="A5" s="200" t="s">
        <v>31</v>
      </c>
      <c r="B5" s="201"/>
      <c r="C5" s="202" t="s">
        <v>5</v>
      </c>
      <c r="D5" s="203" t="s">
        <v>6</v>
      </c>
    </row>
    <row r="6" spans="1:5" ht="15" customHeight="1">
      <c r="A6" s="403">
        <v>1</v>
      </c>
      <c r="B6" s="404" t="s">
        <v>234</v>
      </c>
      <c r="C6" s="495">
        <f>C7+C9+C10</f>
        <v>8322367897.5827579</v>
      </c>
      <c r="D6" s="496">
        <f>D7+D9+D10</f>
        <v>7991821960</v>
      </c>
    </row>
    <row r="7" spans="1:5" ht="15" customHeight="1">
      <c r="A7" s="403">
        <v>1.1000000000000001</v>
      </c>
      <c r="B7" s="405" t="s">
        <v>26</v>
      </c>
      <c r="C7" s="406">
        <v>7961667442.4798145</v>
      </c>
      <c r="D7" s="481">
        <v>7613038322</v>
      </c>
    </row>
    <row r="8" spans="1:5" ht="25.5">
      <c r="A8" s="403" t="s">
        <v>294</v>
      </c>
      <c r="B8" s="407" t="s">
        <v>649</v>
      </c>
      <c r="C8" s="406">
        <v>275229854.22499996</v>
      </c>
      <c r="D8" s="482">
        <v>262728169</v>
      </c>
    </row>
    <row r="9" spans="1:5" ht="15" customHeight="1">
      <c r="A9" s="403">
        <v>1.2</v>
      </c>
      <c r="B9" s="405" t="s">
        <v>27</v>
      </c>
      <c r="C9" s="406">
        <v>357720966.75740498</v>
      </c>
      <c r="D9" s="482">
        <v>374972776</v>
      </c>
    </row>
    <row r="10" spans="1:5" ht="15" customHeight="1">
      <c r="A10" s="403">
        <v>1.3</v>
      </c>
      <c r="B10" s="409" t="s">
        <v>82</v>
      </c>
      <c r="C10" s="406">
        <v>2979488.3455380001</v>
      </c>
      <c r="D10" s="482">
        <v>3810862</v>
      </c>
    </row>
    <row r="11" spans="1:5" ht="15" customHeight="1">
      <c r="A11" s="403">
        <v>2</v>
      </c>
      <c r="B11" s="404" t="s">
        <v>235</v>
      </c>
      <c r="C11" s="408">
        <v>4767160.1299219495</v>
      </c>
      <c r="D11" s="482">
        <v>65676261</v>
      </c>
    </row>
    <row r="12" spans="1:5" ht="15" customHeight="1">
      <c r="A12" s="497">
        <v>3</v>
      </c>
      <c r="B12" s="404" t="s">
        <v>233</v>
      </c>
      <c r="C12" s="408">
        <v>1342601256.25</v>
      </c>
      <c r="D12" s="482">
        <v>1134579506</v>
      </c>
    </row>
    <row r="13" spans="1:5" ht="15" customHeight="1" thickBot="1">
      <c r="A13" s="125">
        <v>4</v>
      </c>
      <c r="B13" s="126" t="s">
        <v>295</v>
      </c>
      <c r="C13" s="290">
        <f>C6+C11+C12</f>
        <v>9669736313.9626808</v>
      </c>
      <c r="D13" s="291">
        <f>D6+D11+D12</f>
        <v>9192077727</v>
      </c>
    </row>
    <row r="14" spans="1:5">
      <c r="B14" s="19"/>
    </row>
    <row r="15" spans="1:5">
      <c r="B15" s="97"/>
    </row>
    <row r="16" spans="1:5">
      <c r="B16" s="97"/>
    </row>
    <row r="17" spans="2:2">
      <c r="B17" s="97"/>
    </row>
    <row r="18" spans="2:2">
      <c r="B18" s="97"/>
    </row>
    <row r="19" spans="2:2">
      <c r="B19" s="97"/>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H35"/>
  <sheetViews>
    <sheetView zoomScaleNormal="100" workbookViewId="0">
      <pane xSplit="1" ySplit="4" topLeftCell="B5" activePane="bottomRight" state="frozen"/>
      <selection pane="topRight" activeCell="B1" sqref="B1"/>
      <selection pane="bottomLeft" activeCell="A4" sqref="A4"/>
      <selection pane="bottomRight" activeCell="E30" sqref="E30"/>
    </sheetView>
  </sheetViews>
  <sheetFormatPr defaultRowHeight="15"/>
  <cols>
    <col min="1" max="1" width="9.5703125" style="2" bestFit="1" customWidth="1"/>
    <col min="2" max="2" width="90.42578125" style="2" bestFit="1" customWidth="1"/>
    <col min="3" max="3" width="9.140625" style="498"/>
    <col min="5" max="5" width="25.7109375" bestFit="1" customWidth="1"/>
  </cols>
  <sheetData>
    <row r="1" spans="1:8">
      <c r="A1" s="501" t="s">
        <v>230</v>
      </c>
      <c r="B1" s="502" t="str">
        <f>'1. key ratios'!B1</f>
        <v>სს ”საქართველოს ბანკი”</v>
      </c>
      <c r="C1" s="501"/>
      <c r="D1" s="1"/>
    </row>
    <row r="2" spans="1:8">
      <c r="A2" s="501" t="s">
        <v>231</v>
      </c>
      <c r="B2" s="503">
        <f>'1. key ratios'!B2</f>
        <v>43190</v>
      </c>
      <c r="C2" s="501"/>
      <c r="D2" s="1"/>
    </row>
    <row r="3" spans="1:8">
      <c r="A3" s="501"/>
      <c r="B3" s="501"/>
      <c r="C3" s="501"/>
      <c r="D3" s="1"/>
    </row>
    <row r="4" spans="1:8" ht="16.5" customHeight="1">
      <c r="A4" s="504" t="s">
        <v>656</v>
      </c>
      <c r="B4" s="505" t="s">
        <v>190</v>
      </c>
      <c r="C4" s="506"/>
      <c r="D4" s="1"/>
    </row>
    <row r="5" spans="1:8" ht="15" customHeight="1">
      <c r="A5" s="483"/>
      <c r="B5" s="536" t="s">
        <v>191</v>
      </c>
      <c r="C5" s="537"/>
      <c r="D5" s="1"/>
      <c r="E5" s="451"/>
    </row>
    <row r="6" spans="1:8" ht="15.75">
      <c r="A6" s="484">
        <v>1</v>
      </c>
      <c r="B6" s="541" t="s">
        <v>891</v>
      </c>
      <c r="C6" s="541"/>
      <c r="D6" s="1"/>
    </row>
    <row r="7" spans="1:8" ht="15.75">
      <c r="A7" s="484">
        <v>2</v>
      </c>
      <c r="B7" s="541" t="s">
        <v>892</v>
      </c>
      <c r="C7" s="541"/>
      <c r="D7" s="1"/>
    </row>
    <row r="8" spans="1:8" ht="15.75">
      <c r="A8" s="484">
        <v>3</v>
      </c>
      <c r="B8" s="541" t="s">
        <v>893</v>
      </c>
      <c r="C8" s="541"/>
      <c r="D8" s="1"/>
    </row>
    <row r="9" spans="1:8" ht="15.75">
      <c r="A9" s="484">
        <v>4</v>
      </c>
      <c r="B9" s="541" t="s">
        <v>894</v>
      </c>
      <c r="C9" s="541"/>
      <c r="D9" s="1"/>
    </row>
    <row r="10" spans="1:8" ht="15.75">
      <c r="A10" s="484">
        <v>5</v>
      </c>
      <c r="B10" s="541" t="s">
        <v>895</v>
      </c>
      <c r="C10" s="541"/>
      <c r="D10" s="1"/>
      <c r="E10" s="451"/>
      <c r="F10" s="451"/>
      <c r="G10" s="451"/>
    </row>
    <row r="11" spans="1:8" ht="15.75">
      <c r="A11" s="484">
        <v>6</v>
      </c>
      <c r="B11" s="541" t="s">
        <v>896</v>
      </c>
      <c r="C11" s="541"/>
      <c r="D11" s="1"/>
      <c r="H11" s="4"/>
    </row>
    <row r="12" spans="1:8" ht="20.25" customHeight="1">
      <c r="A12" s="484">
        <v>7</v>
      </c>
      <c r="B12" s="485" t="s">
        <v>897</v>
      </c>
      <c r="C12" s="485"/>
      <c r="D12" s="1"/>
    </row>
    <row r="13" spans="1:8">
      <c r="A13" s="484"/>
      <c r="B13" s="538"/>
      <c r="C13" s="539"/>
      <c r="D13" s="1"/>
    </row>
    <row r="14" spans="1:8" ht="15.75">
      <c r="A14" s="484"/>
      <c r="B14" s="536" t="s">
        <v>192</v>
      </c>
      <c r="C14" s="537"/>
      <c r="D14" s="1"/>
    </row>
    <row r="15" spans="1:8" ht="15.75">
      <c r="A15" s="484">
        <v>1</v>
      </c>
      <c r="B15" s="542" t="s">
        <v>898</v>
      </c>
      <c r="C15" s="542"/>
      <c r="D15" s="1"/>
    </row>
    <row r="16" spans="1:8" ht="15.75">
      <c r="A16" s="484">
        <v>2</v>
      </c>
      <c r="B16" s="486" t="s">
        <v>899</v>
      </c>
      <c r="C16" s="486"/>
      <c r="D16" s="1"/>
    </row>
    <row r="17" spans="1:4" ht="15.75">
      <c r="A17" s="484">
        <v>3</v>
      </c>
      <c r="B17" s="542" t="s">
        <v>900</v>
      </c>
      <c r="C17" s="542"/>
      <c r="D17" s="1"/>
    </row>
    <row r="18" spans="1:4" ht="15.75">
      <c r="A18" s="484">
        <v>4</v>
      </c>
      <c r="B18" s="542" t="s">
        <v>901</v>
      </c>
      <c r="C18" s="542"/>
      <c r="D18" s="1"/>
    </row>
    <row r="19" spans="1:4" ht="15.75">
      <c r="A19" s="484">
        <v>5</v>
      </c>
      <c r="B19" s="542" t="s">
        <v>902</v>
      </c>
      <c r="C19" s="542"/>
      <c r="D19" s="1"/>
    </row>
    <row r="20" spans="1:4" ht="15.75">
      <c r="A20" s="484">
        <v>6</v>
      </c>
      <c r="B20" s="542" t="s">
        <v>903</v>
      </c>
      <c r="C20" s="542"/>
      <c r="D20" s="1"/>
    </row>
    <row r="21" spans="1:4" ht="15.75">
      <c r="A21" s="484">
        <v>7</v>
      </c>
      <c r="B21" s="487" t="s">
        <v>907</v>
      </c>
      <c r="C21" s="488"/>
      <c r="D21" s="1"/>
    </row>
    <row r="22" spans="1:4" ht="15.75">
      <c r="A22" s="484">
        <v>8</v>
      </c>
      <c r="B22" s="487" t="s">
        <v>909</v>
      </c>
      <c r="C22" s="488"/>
      <c r="D22" s="1"/>
    </row>
    <row r="23" spans="1:4" ht="15.75" customHeight="1">
      <c r="A23" s="484"/>
      <c r="B23" s="487"/>
      <c r="C23" s="487"/>
      <c r="D23" s="1"/>
    </row>
    <row r="24" spans="1:4" ht="15.75" customHeight="1">
      <c r="A24" s="484"/>
      <c r="B24" s="487"/>
      <c r="C24" s="487"/>
      <c r="D24" s="1"/>
    </row>
    <row r="25" spans="1:4" ht="30" customHeight="1">
      <c r="A25" s="484"/>
      <c r="B25" s="540" t="s">
        <v>193</v>
      </c>
      <c r="C25" s="540"/>
      <c r="D25" s="1"/>
    </row>
    <row r="26" spans="1:4" ht="15.75">
      <c r="A26" s="484">
        <v>1</v>
      </c>
      <c r="B26" s="453" t="s">
        <v>904</v>
      </c>
      <c r="C26" s="489">
        <v>0.79621004164098175</v>
      </c>
      <c r="D26" s="1"/>
    </row>
    <row r="27" spans="1:4" ht="15.75">
      <c r="A27" s="484">
        <v>2</v>
      </c>
      <c r="B27" s="490" t="s">
        <v>910</v>
      </c>
      <c r="C27" s="489">
        <v>0.1989356658513397</v>
      </c>
      <c r="D27" s="1"/>
    </row>
    <row r="28" spans="1:4" ht="15.75" customHeight="1">
      <c r="A28" s="484"/>
      <c r="B28" s="491"/>
      <c r="C28" s="492"/>
      <c r="D28" s="1"/>
    </row>
    <row r="29" spans="1:4" ht="29.25" customHeight="1">
      <c r="A29" s="484"/>
      <c r="B29" s="540" t="s">
        <v>315</v>
      </c>
      <c r="C29" s="540"/>
      <c r="D29" s="1"/>
    </row>
    <row r="30" spans="1:4" ht="15.75">
      <c r="A30" s="484">
        <v>1</v>
      </c>
      <c r="B30" s="453" t="s">
        <v>905</v>
      </c>
      <c r="C30" s="489">
        <v>8.3791268570853464E-2</v>
      </c>
      <c r="D30" s="1"/>
    </row>
    <row r="31" spans="1:4" ht="15.75">
      <c r="A31" s="499"/>
      <c r="B31" s="500"/>
      <c r="C31" s="507"/>
      <c r="D31" s="1"/>
    </row>
    <row r="32" spans="1:4">
      <c r="A32" s="14"/>
      <c r="B32" s="14"/>
      <c r="D32" s="1"/>
    </row>
    <row r="33" spans="1:4">
      <c r="A33" s="14"/>
      <c r="B33" s="14"/>
      <c r="D33" s="1"/>
    </row>
    <row r="34" spans="1:4">
      <c r="A34" s="14"/>
      <c r="B34" s="14"/>
      <c r="D34" s="1"/>
    </row>
    <row r="35" spans="1:4">
      <c r="A35" s="14"/>
      <c r="B35" s="14"/>
      <c r="D35" s="1"/>
    </row>
  </sheetData>
  <mergeCells count="16">
    <mergeCell ref="B5:C5"/>
    <mergeCell ref="B13:C13"/>
    <mergeCell ref="B14:C14"/>
    <mergeCell ref="B29:C29"/>
    <mergeCell ref="B25:C25"/>
    <mergeCell ref="B6:C6"/>
    <mergeCell ref="B7:C7"/>
    <mergeCell ref="B8:C8"/>
    <mergeCell ref="B9:C9"/>
    <mergeCell ref="B10:C10"/>
    <mergeCell ref="B11:C11"/>
    <mergeCell ref="B15:C15"/>
    <mergeCell ref="B17:C17"/>
    <mergeCell ref="B18:C18"/>
    <mergeCell ref="B19:C19"/>
    <mergeCell ref="B20:C20"/>
  </mergeCell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3" sqref="D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3" t="s">
        <v>230</v>
      </c>
      <c r="B1" s="439" t="str">
        <f>'1. key ratios'!B1</f>
        <v>სს ”საქართველოს ბანკი”</v>
      </c>
    </row>
    <row r="2" spans="1:7" s="17" customFormat="1" ht="15.75" customHeight="1">
      <c r="A2" s="17" t="s">
        <v>231</v>
      </c>
      <c r="B2" s="440">
        <f>'1. key ratios'!B2</f>
        <v>43190</v>
      </c>
    </row>
    <row r="3" spans="1:7" s="17" customFormat="1" ht="15.75" customHeight="1"/>
    <row r="4" spans="1:7" s="17" customFormat="1" ht="15.75" customHeight="1" thickBot="1">
      <c r="A4" s="240" t="s">
        <v>657</v>
      </c>
      <c r="B4" s="241" t="s">
        <v>304</v>
      </c>
      <c r="C4" s="179"/>
      <c r="D4" s="179"/>
      <c r="E4" s="180" t="s">
        <v>134</v>
      </c>
    </row>
    <row r="5" spans="1:7" s="111" customFormat="1" ht="17.45" customHeight="1">
      <c r="A5" s="367"/>
      <c r="B5" s="368"/>
      <c r="C5" s="178" t="s">
        <v>0</v>
      </c>
      <c r="D5" s="178" t="s">
        <v>1</v>
      </c>
      <c r="E5" s="369" t="s">
        <v>2</v>
      </c>
    </row>
    <row r="6" spans="1:7" s="149" customFormat="1" ht="14.45" customHeight="1">
      <c r="A6" s="370"/>
      <c r="B6" s="543" t="s">
        <v>273</v>
      </c>
      <c r="C6" s="543" t="s">
        <v>272</v>
      </c>
      <c r="D6" s="544" t="s">
        <v>271</v>
      </c>
      <c r="E6" s="545"/>
      <c r="G6"/>
    </row>
    <row r="7" spans="1:7" s="149" customFormat="1" ht="99.6" customHeight="1">
      <c r="A7" s="370"/>
      <c r="B7" s="543"/>
      <c r="C7" s="543"/>
      <c r="D7" s="365" t="s">
        <v>270</v>
      </c>
      <c r="E7" s="366" t="s">
        <v>833</v>
      </c>
      <c r="G7"/>
    </row>
    <row r="8" spans="1:7">
      <c r="A8" s="371">
        <v>1</v>
      </c>
      <c r="B8" s="372" t="s">
        <v>195</v>
      </c>
      <c r="C8" s="425">
        <f>'2. RC'!E7</f>
        <v>420057758.84500003</v>
      </c>
      <c r="D8" s="425"/>
      <c r="E8" s="425">
        <f t="shared" ref="E8:E14" si="0">C8-D8</f>
        <v>420057758.84500003</v>
      </c>
    </row>
    <row r="9" spans="1:7">
      <c r="A9" s="371">
        <v>2</v>
      </c>
      <c r="B9" s="372" t="s">
        <v>196</v>
      </c>
      <c r="C9" s="425">
        <f>'2. RC'!E8</f>
        <v>1039477982.4915</v>
      </c>
      <c r="D9" s="425"/>
      <c r="E9" s="425">
        <f t="shared" si="0"/>
        <v>1039477982.4915</v>
      </c>
    </row>
    <row r="10" spans="1:7">
      <c r="A10" s="371">
        <v>3</v>
      </c>
      <c r="B10" s="372" t="s">
        <v>269</v>
      </c>
      <c r="C10" s="425">
        <f>'2. RC'!E9</f>
        <v>1201978991.0899999</v>
      </c>
      <c r="D10" s="425"/>
      <c r="E10" s="425">
        <f t="shared" si="0"/>
        <v>1201978991.0899999</v>
      </c>
    </row>
    <row r="11" spans="1:7" ht="25.5">
      <c r="A11" s="371">
        <v>4</v>
      </c>
      <c r="B11" s="372" t="s">
        <v>226</v>
      </c>
      <c r="C11" s="425">
        <f>'2. RC'!E10</f>
        <v>303.24</v>
      </c>
      <c r="D11" s="425"/>
      <c r="E11" s="425">
        <f t="shared" si="0"/>
        <v>303.24</v>
      </c>
      <c r="G11" s="474"/>
    </row>
    <row r="12" spans="1:7">
      <c r="A12" s="371">
        <v>5</v>
      </c>
      <c r="B12" s="372" t="s">
        <v>198</v>
      </c>
      <c r="C12" s="425">
        <f>'2. RC'!E11</f>
        <v>1735336071.4218407</v>
      </c>
      <c r="D12" s="425"/>
      <c r="E12" s="425">
        <f t="shared" si="0"/>
        <v>1735336071.4218407</v>
      </c>
    </row>
    <row r="13" spans="1:7">
      <c r="A13" s="371">
        <v>6.1</v>
      </c>
      <c r="B13" s="372" t="s">
        <v>199</v>
      </c>
      <c r="C13" s="425">
        <f>'2. RC'!E12</f>
        <v>7402455267.4399996</v>
      </c>
      <c r="D13" s="425">
        <v>0</v>
      </c>
      <c r="E13" s="425">
        <f>C13-D13</f>
        <v>7402455267.4399996</v>
      </c>
    </row>
    <row r="14" spans="1:7">
      <c r="A14" s="371">
        <v>6.2</v>
      </c>
      <c r="B14" s="373" t="s">
        <v>200</v>
      </c>
      <c r="C14" s="425">
        <f>'2. RC'!E13</f>
        <v>-341367075.99259996</v>
      </c>
      <c r="D14" s="425"/>
      <c r="E14" s="425">
        <f t="shared" si="0"/>
        <v>-341367075.99259996</v>
      </c>
    </row>
    <row r="15" spans="1:7">
      <c r="A15" s="371">
        <v>6</v>
      </c>
      <c r="B15" s="372" t="s">
        <v>268</v>
      </c>
      <c r="C15" s="425">
        <f>SUM(C13:C14)</f>
        <v>7061088191.4473991</v>
      </c>
      <c r="D15" s="425">
        <f>SUM(D13:D14)</f>
        <v>0</v>
      </c>
      <c r="E15" s="425">
        <f>SUM(E13:E14)</f>
        <v>7061088191.4473991</v>
      </c>
    </row>
    <row r="16" spans="1:7" ht="25.5">
      <c r="A16" s="371">
        <v>7</v>
      </c>
      <c r="B16" s="372" t="s">
        <v>202</v>
      </c>
      <c r="C16" s="425">
        <v>81552941.1241</v>
      </c>
      <c r="D16" s="425"/>
      <c r="E16" s="425">
        <f>C16-D16</f>
        <v>81552941.1241</v>
      </c>
    </row>
    <row r="17" spans="1:7">
      <c r="A17" s="371">
        <v>8</v>
      </c>
      <c r="B17" s="372" t="s">
        <v>203</v>
      </c>
      <c r="C17" s="425">
        <v>102988868.09400001</v>
      </c>
      <c r="D17" s="425"/>
      <c r="E17" s="425">
        <f>C17-D17</f>
        <v>102988868.09400001</v>
      </c>
      <c r="F17" s="6"/>
      <c r="G17" s="6"/>
    </row>
    <row r="18" spans="1:7">
      <c r="A18" s="371">
        <v>9</v>
      </c>
      <c r="B18" s="372" t="s">
        <v>204</v>
      </c>
      <c r="C18" s="425">
        <v>124550555.72</v>
      </c>
      <c r="D18" s="425">
        <v>14366364.18</v>
      </c>
      <c r="E18" s="425">
        <f>C18-D18</f>
        <v>110184191.53999999</v>
      </c>
      <c r="G18" s="6"/>
    </row>
    <row r="19" spans="1:7" ht="25.5">
      <c r="A19" s="371">
        <v>10</v>
      </c>
      <c r="B19" s="372" t="s">
        <v>205</v>
      </c>
      <c r="C19" s="425">
        <v>358926639.73469996</v>
      </c>
      <c r="D19" s="425">
        <v>80357538.030000001</v>
      </c>
      <c r="E19" s="425">
        <f>C19-D19</f>
        <v>278569101.70469999</v>
      </c>
      <c r="G19" s="6"/>
    </row>
    <row r="20" spans="1:7">
      <c r="A20" s="371">
        <v>11</v>
      </c>
      <c r="B20" s="372" t="s">
        <v>206</v>
      </c>
      <c r="C20" s="425">
        <v>265899369.88039997</v>
      </c>
      <c r="D20" s="425"/>
      <c r="E20" s="425">
        <f>C20-D20</f>
        <v>265899369.88039997</v>
      </c>
    </row>
    <row r="21" spans="1:7" ht="51.75" thickBot="1">
      <c r="A21" s="374"/>
      <c r="B21" s="375" t="s">
        <v>796</v>
      </c>
      <c r="C21" s="331">
        <f>SUM(C8:C12, C15:C20)</f>
        <v>12391857673.088938</v>
      </c>
      <c r="D21" s="331">
        <f>SUM(D8:D12, D15:D20)</f>
        <v>94723902.210000008</v>
      </c>
      <c r="E21" s="376">
        <f>SUM(E8:E12, E15:E20)</f>
        <v>12297133770.878941</v>
      </c>
    </row>
    <row r="22" spans="1:7">
      <c r="A22"/>
      <c r="B22"/>
      <c r="C22"/>
      <c r="D22"/>
      <c r="E22"/>
    </row>
    <row r="23" spans="1:7">
      <c r="A23"/>
      <c r="B23"/>
      <c r="C23"/>
      <c r="D23"/>
      <c r="E23"/>
    </row>
    <row r="25" spans="1:7" s="2" customFormat="1">
      <c r="B25" s="59"/>
      <c r="F25"/>
      <c r="G25"/>
    </row>
    <row r="26" spans="1:7" s="2" customFormat="1">
      <c r="B26" s="60"/>
      <c r="F26"/>
      <c r="G26"/>
    </row>
    <row r="27" spans="1:7" s="2" customFormat="1">
      <c r="B27" s="59"/>
      <c r="F27"/>
      <c r="G27"/>
    </row>
    <row r="28" spans="1:7" s="2" customFormat="1">
      <c r="B28" s="59"/>
      <c r="F28"/>
      <c r="G28"/>
    </row>
    <row r="29" spans="1:7" s="2" customFormat="1">
      <c r="B29" s="59"/>
      <c r="F29"/>
      <c r="G29"/>
    </row>
    <row r="30" spans="1:7" s="2" customFormat="1">
      <c r="B30" s="59"/>
      <c r="F30"/>
      <c r="G30"/>
    </row>
    <row r="31" spans="1:7" s="2" customFormat="1">
      <c r="B31" s="59"/>
      <c r="F31"/>
      <c r="G31"/>
    </row>
    <row r="32" spans="1:7" s="2" customFormat="1">
      <c r="B32" s="60"/>
      <c r="F32"/>
      <c r="G32"/>
    </row>
    <row r="33" spans="2:7" s="2" customFormat="1">
      <c r="B33" s="60"/>
      <c r="F33"/>
      <c r="G33"/>
    </row>
    <row r="34" spans="2:7" s="2" customFormat="1">
      <c r="B34" s="60"/>
      <c r="F34"/>
      <c r="G34"/>
    </row>
    <row r="35" spans="2:7" s="2" customFormat="1">
      <c r="B35" s="60"/>
      <c r="F35"/>
      <c r="G35"/>
    </row>
    <row r="36" spans="2:7" s="2" customFormat="1">
      <c r="B36" s="60"/>
      <c r="F36"/>
      <c r="G36"/>
    </row>
    <row r="37" spans="2:7" s="2" customFormat="1">
      <c r="B37" s="60"/>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9" sqref="B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230</v>
      </c>
      <c r="B1" s="439" t="str">
        <f>'1. key ratios'!B1</f>
        <v>სს ”საქართველოს ბანკი”</v>
      </c>
    </row>
    <row r="2" spans="1:6" s="17" customFormat="1" ht="15.75" customHeight="1">
      <c r="A2" s="17" t="s">
        <v>231</v>
      </c>
      <c r="B2" s="440">
        <f>'1. key ratios'!B2</f>
        <v>43190</v>
      </c>
      <c r="C2"/>
      <c r="D2"/>
      <c r="E2"/>
      <c r="F2"/>
    </row>
    <row r="3" spans="1:6" s="17" customFormat="1" ht="15.75" customHeight="1">
      <c r="C3"/>
      <c r="D3"/>
      <c r="E3"/>
      <c r="F3"/>
    </row>
    <row r="4" spans="1:6" s="17" customFormat="1" ht="26.25" thickBot="1">
      <c r="A4" s="17" t="s">
        <v>658</v>
      </c>
      <c r="B4" s="186" t="s">
        <v>308</v>
      </c>
      <c r="C4" s="180" t="s">
        <v>134</v>
      </c>
      <c r="D4"/>
      <c r="E4"/>
      <c r="F4"/>
    </row>
    <row r="5" spans="1:6" ht="26.25">
      <c r="A5" s="181">
        <v>1</v>
      </c>
      <c r="B5" s="182" t="s">
        <v>694</v>
      </c>
      <c r="C5" s="292">
        <f>'7. LI1'!E21</f>
        <v>12297133770.878941</v>
      </c>
    </row>
    <row r="6" spans="1:6" s="175" customFormat="1">
      <c r="A6" s="110">
        <v>2.1</v>
      </c>
      <c r="B6" s="188" t="s">
        <v>309</v>
      </c>
      <c r="C6" s="426">
        <v>1040638661.6267</v>
      </c>
    </row>
    <row r="7" spans="1:6" s="4" customFormat="1" ht="25.5" outlineLevel="1">
      <c r="A7" s="187">
        <v>2.2000000000000002</v>
      </c>
      <c r="B7" s="183" t="s">
        <v>310</v>
      </c>
      <c r="C7" s="427">
        <v>148974417.27689999</v>
      </c>
    </row>
    <row r="8" spans="1:6" s="4" customFormat="1" ht="26.25">
      <c r="A8" s="187">
        <v>3</v>
      </c>
      <c r="B8" s="184" t="s">
        <v>695</v>
      </c>
      <c r="C8" s="293">
        <f>SUM(C5:C7)</f>
        <v>13486746849.782539</v>
      </c>
    </row>
    <row r="9" spans="1:6" s="175" customFormat="1">
      <c r="A9" s="110">
        <v>4</v>
      </c>
      <c r="B9" s="191" t="s">
        <v>305</v>
      </c>
      <c r="C9" s="427">
        <v>137744211.07247847</v>
      </c>
    </row>
    <row r="10" spans="1:6" s="4" customFormat="1" ht="25.5" outlineLevel="1">
      <c r="A10" s="187">
        <v>5.0999999999999996</v>
      </c>
      <c r="B10" s="183" t="s">
        <v>316</v>
      </c>
      <c r="C10" s="427">
        <v>-595261755.83982015</v>
      </c>
    </row>
    <row r="11" spans="1:6" s="4" customFormat="1" ht="25.5" outlineLevel="1">
      <c r="A11" s="187">
        <v>5.2</v>
      </c>
      <c r="B11" s="183" t="s">
        <v>317</v>
      </c>
      <c r="C11" s="427">
        <v>-145994928.931362</v>
      </c>
    </row>
    <row r="12" spans="1:6" s="4" customFormat="1">
      <c r="A12" s="187">
        <v>6</v>
      </c>
      <c r="B12" s="189" t="s">
        <v>306</v>
      </c>
      <c r="C12" s="427">
        <v>0</v>
      </c>
    </row>
    <row r="13" spans="1:6" s="4" customFormat="1" ht="15.75" thickBot="1">
      <c r="A13" s="190">
        <v>7</v>
      </c>
      <c r="B13" s="185" t="s">
        <v>307</v>
      </c>
      <c r="C13" s="294">
        <f>SUM(C8:C12)</f>
        <v>12883234376.083836</v>
      </c>
    </row>
    <row r="16" spans="1:6">
      <c r="C16" s="436"/>
    </row>
    <row r="17" spans="2:9" s="2" customFormat="1">
      <c r="B17" s="61"/>
      <c r="C17"/>
      <c r="D17"/>
      <c r="E17"/>
      <c r="F17"/>
      <c r="G17"/>
      <c r="H17"/>
      <c r="I17"/>
    </row>
    <row r="18" spans="2:9" s="2" customFormat="1">
      <c r="B18" s="58"/>
      <c r="C18" s="436"/>
      <c r="D18"/>
      <c r="E18"/>
      <c r="F18"/>
      <c r="G18"/>
      <c r="H18"/>
      <c r="I18"/>
    </row>
    <row r="19" spans="2:9" s="2" customFormat="1">
      <c r="B19" s="58"/>
      <c r="C19"/>
      <c r="D19"/>
      <c r="E19"/>
      <c r="F19"/>
      <c r="G19"/>
      <c r="H19"/>
      <c r="I19"/>
    </row>
    <row r="20" spans="2:9" s="2" customFormat="1">
      <c r="B20" s="60"/>
      <c r="C20"/>
      <c r="D20"/>
      <c r="E20"/>
      <c r="F20"/>
      <c r="G20"/>
      <c r="H20"/>
      <c r="I20"/>
    </row>
    <row r="21" spans="2:9" s="2" customFormat="1">
      <c r="B21" s="59"/>
      <c r="C21"/>
      <c r="D21"/>
      <c r="E21"/>
      <c r="F21"/>
      <c r="G21"/>
      <c r="H21"/>
      <c r="I21"/>
    </row>
    <row r="22" spans="2:9" s="2" customFormat="1">
      <c r="B22" s="60"/>
      <c r="C22"/>
      <c r="D22"/>
      <c r="E22"/>
      <c r="F22"/>
      <c r="G22"/>
      <c r="H22"/>
      <c r="I22"/>
    </row>
    <row r="23" spans="2:9" s="2" customFormat="1">
      <c r="B23" s="59"/>
      <c r="C23"/>
      <c r="D23"/>
      <c r="E23"/>
      <c r="F23"/>
      <c r="G23"/>
      <c r="H23"/>
      <c r="I23"/>
    </row>
    <row r="24" spans="2:9" s="2" customFormat="1">
      <c r="B24" s="59"/>
      <c r="C24"/>
      <c r="D24"/>
      <c r="E24"/>
      <c r="F24"/>
      <c r="G24"/>
      <c r="H24"/>
      <c r="I24"/>
    </row>
    <row r="25" spans="2:9" s="2" customFormat="1">
      <c r="B25" s="59"/>
      <c r="C25"/>
      <c r="D25"/>
      <c r="E25"/>
      <c r="F25"/>
      <c r="G25"/>
      <c r="H25"/>
      <c r="I25"/>
    </row>
    <row r="26" spans="2:9" s="2" customFormat="1">
      <c r="B26" s="59"/>
      <c r="C26"/>
      <c r="D26"/>
      <c r="E26"/>
      <c r="F26"/>
      <c r="G26"/>
      <c r="H26"/>
      <c r="I26"/>
    </row>
    <row r="27" spans="2:9" s="2" customFormat="1">
      <c r="B27" s="59"/>
      <c r="C27"/>
      <c r="D27"/>
      <c r="E27"/>
      <c r="F27"/>
      <c r="G27"/>
      <c r="H27"/>
      <c r="I27"/>
    </row>
    <row r="28" spans="2:9" s="2" customFormat="1">
      <c r="B28" s="60"/>
      <c r="C28"/>
      <c r="D28"/>
      <c r="E28"/>
      <c r="F28"/>
      <c r="G28"/>
      <c r="H28"/>
      <c r="I28"/>
    </row>
    <row r="29" spans="2:9" s="2" customFormat="1">
      <c r="B29" s="60"/>
      <c r="C29"/>
      <c r="D29"/>
      <c r="E29"/>
      <c r="F29"/>
      <c r="G29"/>
      <c r="H29"/>
      <c r="I29"/>
    </row>
    <row r="30" spans="2:9" s="2" customFormat="1">
      <c r="B30" s="60"/>
      <c r="C30"/>
      <c r="D30"/>
      <c r="E30"/>
      <c r="F30"/>
      <c r="G30"/>
      <c r="H30"/>
      <c r="I30"/>
    </row>
    <row r="31" spans="2:9" s="2" customFormat="1">
      <c r="B31" s="60"/>
      <c r="C31"/>
      <c r="D31"/>
      <c r="E31"/>
      <c r="F31"/>
      <c r="G31"/>
      <c r="H31"/>
      <c r="I31"/>
    </row>
    <row r="32" spans="2:9" s="2" customFormat="1">
      <c r="B32" s="60"/>
      <c r="C32"/>
      <c r="D32"/>
      <c r="E32"/>
      <c r="F32"/>
      <c r="G32"/>
      <c r="H32"/>
      <c r="I32"/>
    </row>
    <row r="33" spans="2:9" s="2" customFormat="1">
      <c r="B33" s="60"/>
      <c r="C33"/>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aRDeN69Dm+m1I56kgg3qKIPOBQM=</DigestValue>
    </Reference>
    <Reference URI="#idOfficeObject" Type="http://www.w3.org/2000/09/xmldsig#Object">
      <DigestMethod Algorithm="http://www.w3.org/2000/09/xmldsig#sha1"/>
      <DigestValue>D/5Ya7jQ3qn7uHxne/KJYaki0Jk=</DigestValue>
    </Reference>
    <Reference URI="#idSignedProperties" Type="http://uri.etsi.org/01903#SignedProperties">
      <Transforms>
        <Transform Algorithm="http://www.w3.org/TR/2001/REC-xml-c14n-20010315"/>
      </Transforms>
      <DigestMethod Algorithm="http://www.w3.org/2000/09/xmldsig#sha1"/>
      <DigestValue>eupkOPh8iE1UJo5q13mfv7Kv6/0=</DigestValue>
    </Reference>
  </SignedInfo>
  <SignatureValue>PqnDYC1Py3YyaBdkwTNoys9znwjS0XqSSuv4oUCsViT6krG2x4e4TMq3koKXKGDfYFkjdAp3oSB4
dR0us3ePWS/sJCzQ6D3305aRp/Y4ipV9OQx/KtvcLp7Jz5Vln1YWMdvlfsCsBdqSimVwbKD5LnJH
g3qsMJSwDJyUdzpUWfPwEfc76rg29QhDVyfHV7AAjg+Q0SorCef9LNY7M97kE+OATAz5reQCmHSI
m/iGmQH8fLsePEKpqbJRpy+PIQYf73Cs0PpuGEp6/BmP4PywwVf5PGN/DGPIvtrAbv8z09VgmH1+
i2hlIcowuejyAbS7hW5SZR8UAWrcsW4QKm1RDQ==</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Lr3oPcOZxkvCGrolT7ZAojBVR9s=</DigestValue>
      </Reference>
      <Reference URI="/xl/printerSettings/printerSettings7.bin?ContentType=application/vnd.openxmlformats-officedocument.spreadsheetml.printerSettings">
        <DigestMethod Algorithm="http://www.w3.org/2000/09/xmldsig#sha1"/>
        <DigestValue>Lr3oPcOZxkvCGrolT7ZAojBVR9s=</DigestValue>
      </Reference>
      <Reference URI="/xl/worksheets/sheet9.xml?ContentType=application/vnd.openxmlformats-officedocument.spreadsheetml.worksheet+xml">
        <DigestMethod Algorithm="http://www.w3.org/2000/09/xmldsig#sha1"/>
        <DigestValue>cjTxy2e0mtxXNKjCXp/Ak+IHMfk=</DigestValue>
      </Reference>
      <Reference URI="/xl/printerSettings/printerSettings6.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eI8G4voXZkM8yDIfY1cv8t+S9YU=</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1.xml?ContentType=application/vnd.openxmlformats-officedocument.spreadsheetml.worksheet+xml">
        <DigestMethod Algorithm="http://www.w3.org/2000/09/xmldsig#sha1"/>
        <DigestValue>1rLucH83+F3JZDCbJ3kioGprm4Y=</DigestValue>
      </Reference>
      <Reference URI="/xl/printerSettings/printerSettings4.bin?ContentType=application/vnd.openxmlformats-officedocument.spreadsheetml.printerSettings">
        <DigestMethod Algorithm="http://www.w3.org/2000/09/xmldsig#sha1"/>
        <DigestValue>Lr3oPcOZxkvCGrolT7ZAojBVR9s=</DigestValue>
      </Reference>
      <Reference URI="/xl/worksheets/sheet17.xml?ContentType=application/vnd.openxmlformats-officedocument.spreadsheetml.worksheet+xml">
        <DigestMethod Algorithm="http://www.w3.org/2000/09/xmldsig#sha1"/>
        <DigestValue>5T/tQ4Y2TBa+RvwbZG9CXfc6Fys=</DigestValue>
      </Reference>
      <Reference URI="/xl/printerSettings/printerSettings3.bin?ContentType=application/vnd.openxmlformats-officedocument.spreadsheetml.printerSettings">
        <DigestMethod Algorithm="http://www.w3.org/2000/09/xmldsig#sha1"/>
        <DigestValue>Lr3oPcOZxkvCGrolT7ZAojBVR9s=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NJwAER1Jh38WVV5K/c9ytG/Rb78=</DigestValue>
      </Reference>
      <Reference URI="/xl/worksheets/sheet19.xml?ContentType=application/vnd.openxmlformats-officedocument.spreadsheetml.worksheet+xml">
        <DigestMethod Algorithm="http://www.w3.org/2000/09/xmldsig#sha1"/>
        <DigestValue>cOPmxvtaqI0KZvVTu+RWxmY98cI=</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6.xml?ContentType=application/vnd.openxmlformats-officedocument.spreadsheetml.worksheet+xml">
        <DigestMethod Algorithm="http://www.w3.org/2000/09/xmldsig#sha1"/>
        <DigestValue>RJ4QDrqlKWPsCtF5SUjjGThk2Bs=</DigestValue>
      </Reference>
      <Reference URI="/xl/printerSettings/printerSettings10.bin?ContentType=application/vnd.openxmlformats-officedocument.spreadsheetml.printerSettings">
        <DigestMethod Algorithm="http://www.w3.org/2000/09/xmldsig#sha1"/>
        <DigestValue>Lr3oPcOZxkvCGrolT7ZAojBVR9s=</DigestValue>
      </Reference>
      <Reference URI="/xl/worksheets/sheet8.xml?ContentType=application/vnd.openxmlformats-officedocument.spreadsheetml.worksheet+xml">
        <DigestMethod Algorithm="http://www.w3.org/2000/09/xmldsig#sha1"/>
        <DigestValue>DbwuxOLbK8bI+r8eo1YTutAMHS8=</DigestValue>
      </Reference>
      <Reference URI="/xl/printerSettings/printerSettings9.bin?ContentType=application/vnd.openxmlformats-officedocument.spreadsheetml.printerSettings">
        <DigestMethod Algorithm="http://www.w3.org/2000/09/xmldsig#sha1"/>
        <DigestValue>Lr3oPcOZxkvCGrolT7ZAojBVR9s=</DigestValue>
      </Reference>
      <Reference URI="/xl/worksheets/sheet7.xml?ContentType=application/vnd.openxmlformats-officedocument.spreadsheetml.worksheet+xml">
        <DigestMethod Algorithm="http://www.w3.org/2000/09/xmldsig#sha1"/>
        <DigestValue>dM2e6T1OXmlncBplKklhAbDqPfI=</DigestValue>
      </Reference>
      <Reference URI="/xl/printerSettings/printerSettings8.bin?ContentType=application/vnd.openxmlformats-officedocument.spreadsheetml.printerSettings">
        <DigestMethod Algorithm="http://www.w3.org/2000/09/xmldsig#sha1"/>
        <DigestValue>Lr3oPcOZxkvCGrolT7ZAojBVR9s=</DigestValue>
      </Reference>
      <Reference URI="/xl/worksheets/sheet5.xml?ContentType=application/vnd.openxmlformats-officedocument.spreadsheetml.worksheet+xml">
        <DigestMethod Algorithm="http://www.w3.org/2000/09/xmldsig#sha1"/>
        <DigestValue>uw+T3H4W9o6plhsFmPmQ3TJiv0w=</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6.xml?ContentType=application/vnd.openxmlformats-officedocument.spreadsheetml.worksheet+xml">
        <DigestMethod Algorithm="http://www.w3.org/2000/09/xmldsig#sha1"/>
        <DigestValue>0GnJ20dsqyyReqpUBJtuZfAuQJA=</DigestValue>
      </Reference>
      <Reference URI="/xl/worksheets/sheet15.xml?ContentType=application/vnd.openxmlformats-officedocument.spreadsheetml.worksheet+xml">
        <DigestMethod Algorithm="http://www.w3.org/2000/09/xmldsig#sha1"/>
        <DigestValue>LCvsrHj2TdRnjGFqYra3NhpoSfE=</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Lr3oPcOZxkvCGrolT7ZAojBVR9s=</DigestValue>
      </Reference>
      <Reference URI="/xl/worksheets/sheet3.xml?ContentType=application/vnd.openxmlformats-officedocument.spreadsheetml.worksheet+xml">
        <DigestMethod Algorithm="http://www.w3.org/2000/09/xmldsig#sha1"/>
        <DigestValue>WsFuj94kJcUTVX1RLiUn9WR/Eu4=</DigestValue>
      </Reference>
      <Reference URI="/xl/printerSettings/printerSettings15.bin?ContentType=application/vnd.openxmlformats-officedocument.spreadsheetml.printerSettings">
        <DigestMethod Algorithm="http://www.w3.org/2000/09/xmldsig#sha1"/>
        <DigestValue>Lr3oPcOZxkvCGrolT7ZAojBVR9s=</DigestValue>
      </Reference>
      <Reference URI="/xl/worksheets/sheet2.xml?ContentType=application/vnd.openxmlformats-officedocument.spreadsheetml.worksheet+xml">
        <DigestMethod Algorithm="http://www.w3.org/2000/09/xmldsig#sha1"/>
        <DigestValue>0nezO/Dr2+bNMk5gaZo+si4mFvk=</DigestValue>
      </Reference>
      <Reference URI="/xl/printerSettings/printerSettings14.bin?ContentType=application/vnd.openxmlformats-officedocument.spreadsheetml.printerSettings">
        <DigestMethod Algorithm="http://www.w3.org/2000/09/xmldsig#sha1"/>
        <DigestValue>Lr3oPcOZxkvCGrolT7ZAojBVR9s=</DigestValue>
      </Reference>
      <Reference URI="/xl/worksheets/sheet4.xml?ContentType=application/vnd.openxmlformats-officedocument.spreadsheetml.worksheet+xml">
        <DigestMethod Algorithm="http://www.w3.org/2000/09/xmldsig#sha1"/>
        <DigestValue>ziiwhuIS+/EcXU1vcvgymLJjFmo=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izvoo1enl74/XezCwgTu28N+wNI=</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XiqiJuD69nsQoYqThWGFPqOhM40=</DigestValue>
      </Reference>
      <Reference URI="/xl/worksheets/sheet18.xml?ContentType=application/vnd.openxmlformats-officedocument.spreadsheetml.worksheet+xml">
        <DigestMethod Algorithm="http://www.w3.org/2000/09/xmldsig#sha1"/>
        <DigestValue>9+xBGXQPNmTfRaUuJfzaE/R5NAQ=</DigestValue>
      </Reference>
      <Reference URI="/xl/printerSettings/printerSettings12.bin?ContentType=application/vnd.openxmlformats-officedocument.spreadsheetml.printerSettings">
        <DigestMethod Algorithm="http://www.w3.org/2000/09/xmldsig#sha1"/>
        <DigestValue>Lr3oPcOZxkvCGrolT7ZAojBVR9s=</DigestValue>
      </Reference>
      <Reference URI="/xl/worksheets/sheet14.xml?ContentType=application/vnd.openxmlformats-officedocument.spreadsheetml.worksheet+xml">
        <DigestMethod Algorithm="http://www.w3.org/2000/09/xmldsig#sha1"/>
        <DigestValue>phAQZnTBXzE8Zp5jr1xue6Fwitc=</DigestValue>
      </Reference>
      <Reference URI="/xl/printerSettings/printerSettings13.bin?ContentType=application/vnd.openxmlformats-officedocument.spreadsheetml.printerSettings">
        <DigestMethod Algorithm="http://www.w3.org/2000/09/xmldsig#sha1"/>
        <DigestValue>Lr3oPcOZxkvCGrolT7ZAojBVR9s=</DigestValue>
      </Reference>
      <Reference URI="/xl/printerSettings/printerSettings17.bin?ContentType=application/vnd.openxmlformats-officedocument.spreadsheetml.printerSettings">
        <DigestMethod Algorithm="http://www.w3.org/2000/09/xmldsig#sha1"/>
        <DigestValue>Lr3oPcOZxkvCGrolT7ZAojBVR9s=</DigestValue>
      </Reference>
      <Reference URI="/xl/worksheets/sheet13.xml?ContentType=application/vnd.openxmlformats-officedocument.spreadsheetml.worksheet+xml">
        <DigestMethod Algorithm="http://www.w3.org/2000/09/xmldsig#sha1"/>
        <DigestValue>RN+7C7q0kAfB6ue2krT3+Mx6dvI=</DigestValue>
      </Reference>
      <Reference URI="/xl/calcChain.xml?ContentType=application/vnd.openxmlformats-officedocument.spreadsheetml.calcChain+xml">
        <DigestMethod Algorithm="http://www.w3.org/2000/09/xmldsig#sha1"/>
        <DigestValue>b1MWL+QnYTaSYbWzaAbe+VidciU=</DigestValue>
      </Reference>
      <Reference URI="/xl/sharedStrings.xml?ContentType=application/vnd.openxmlformats-officedocument.spreadsheetml.sharedStrings+xml">
        <DigestMethod Algorithm="http://www.w3.org/2000/09/xmldsig#sha1"/>
        <DigestValue>2Spmu4ygq7m5IVhXC3GY9GvF5eg=</DigestValue>
      </Reference>
      <Reference URI="/xl/printerSettings/printerSettings18.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qSszq9M94Fe5oXq/v/pSQ0J9yJs=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2018-05-01T15:41:40Z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2018-05-01T15:41:40Z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V+3duC2CzxAefX/pdY+eH6cek2A=</DigestValue>
    </Reference>
    <Reference URI="#idOfficeObject" Type="http://www.w3.org/2000/09/xmldsig#Object">
      <DigestMethod Algorithm="http://www.w3.org/2000/09/xmldsig#sha1"/>
      <DigestValue>Vk4Y5DRfnzeluMmZsRcQ26jlpz8=</DigestValue>
    </Reference>
    <Reference URI="#idSignedProperties" Type="http://uri.etsi.org/01903#SignedProperties">
      <Transforms>
        <Transform Algorithm="http://www.w3.org/TR/2001/REC-xml-c14n-20010315"/>
      </Transforms>
      <DigestMethod Algorithm="http://www.w3.org/2000/09/xmldsig#sha1"/>
      <DigestValue>SYiFgpq7FQThFJ2wG4cz3BOSWFY=</DigestValue>
    </Reference>
  </SignedInfo>
  <SignatureValue>PR6OYZIvVSpNNmvEC/iyGCVBOWKDd3gfcOERcLbejOoYK6e2y9ty+4rjQZf1467B/pbQrO5aBYR+
pftn2JVi3ihTQII+PviyY7xlwjhi2o8spsjrexBiZPoxJvS6u9z7hTzhZrOH/hi001974CU0wZQx
Sgt2/zIzG6XGizJ9DnzPJ9+qVCa78L+9UE2zCY2OlmJJSRp+wyB0WL9n3OEYAAjbo5s0x5XEYB3r
BmhpVtddotS8PzzLfiDehI08PNLCMf/y0r1TeHGjpZPThZNgoYMT03RHtGPhAH7vq2BM+OhnUwNj
yDDjy7TQ7PPR5+3ECyAf3vm97cUkt7Kz1D28eA==</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Lr3oPcOZxkvCGrolT7ZAojBVR9s=</DigestValue>
      </Reference>
      <Reference URI="/xl/printerSettings/printerSettings7.bin?ContentType=application/vnd.openxmlformats-officedocument.spreadsheetml.printerSettings">
        <DigestMethod Algorithm="http://www.w3.org/2000/09/xmldsig#sha1"/>
        <DigestValue>Lr3oPcOZxkvCGrolT7ZAojBVR9s=</DigestValue>
      </Reference>
      <Reference URI="/xl/worksheets/sheet9.xml?ContentType=application/vnd.openxmlformats-officedocument.spreadsheetml.worksheet+xml">
        <DigestMethod Algorithm="http://www.w3.org/2000/09/xmldsig#sha1"/>
        <DigestValue>cjTxy2e0mtxXNKjCXp/Ak+IHMfk=</DigestValue>
      </Reference>
      <Reference URI="/xl/printerSettings/printerSettings6.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eI8G4voXZkM8yDIfY1cv8t+S9YU=</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1.xml?ContentType=application/vnd.openxmlformats-officedocument.spreadsheetml.worksheet+xml">
        <DigestMethod Algorithm="http://www.w3.org/2000/09/xmldsig#sha1"/>
        <DigestValue>1rLucH83+F3JZDCbJ3kioGprm4Y=</DigestValue>
      </Reference>
      <Reference URI="/xl/printerSettings/printerSettings4.bin?ContentType=application/vnd.openxmlformats-officedocument.spreadsheetml.printerSettings">
        <DigestMethod Algorithm="http://www.w3.org/2000/09/xmldsig#sha1"/>
        <DigestValue>Lr3oPcOZxkvCGrolT7ZAojBVR9s=</DigestValue>
      </Reference>
      <Reference URI="/xl/worksheets/sheet17.xml?ContentType=application/vnd.openxmlformats-officedocument.spreadsheetml.worksheet+xml">
        <DigestMethod Algorithm="http://www.w3.org/2000/09/xmldsig#sha1"/>
        <DigestValue>5T/tQ4Y2TBa+RvwbZG9CXfc6Fys=</DigestValue>
      </Reference>
      <Reference URI="/xl/printerSettings/printerSettings3.bin?ContentType=application/vnd.openxmlformats-officedocument.spreadsheetml.printerSettings">
        <DigestMethod Algorithm="http://www.w3.org/2000/09/xmldsig#sha1"/>
        <DigestValue>Lr3oPcOZxkvCGrolT7ZAojBVR9s=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NJwAER1Jh38WVV5K/c9ytG/Rb78=</DigestValue>
      </Reference>
      <Reference URI="/xl/worksheets/sheet19.xml?ContentType=application/vnd.openxmlformats-officedocument.spreadsheetml.worksheet+xml">
        <DigestMethod Algorithm="http://www.w3.org/2000/09/xmldsig#sha1"/>
        <DigestValue>cOPmxvtaqI0KZvVTu+RWxmY98cI=</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6.xml?ContentType=application/vnd.openxmlformats-officedocument.spreadsheetml.worksheet+xml">
        <DigestMethod Algorithm="http://www.w3.org/2000/09/xmldsig#sha1"/>
        <DigestValue>RJ4QDrqlKWPsCtF5SUjjGThk2Bs=</DigestValue>
      </Reference>
      <Reference URI="/xl/printerSettings/printerSettings10.bin?ContentType=application/vnd.openxmlformats-officedocument.spreadsheetml.printerSettings">
        <DigestMethod Algorithm="http://www.w3.org/2000/09/xmldsig#sha1"/>
        <DigestValue>Lr3oPcOZxkvCGrolT7ZAojBVR9s=</DigestValue>
      </Reference>
      <Reference URI="/xl/worksheets/sheet8.xml?ContentType=application/vnd.openxmlformats-officedocument.spreadsheetml.worksheet+xml">
        <DigestMethod Algorithm="http://www.w3.org/2000/09/xmldsig#sha1"/>
        <DigestValue>DbwuxOLbK8bI+r8eo1YTutAMHS8=</DigestValue>
      </Reference>
      <Reference URI="/xl/printerSettings/printerSettings9.bin?ContentType=application/vnd.openxmlformats-officedocument.spreadsheetml.printerSettings">
        <DigestMethod Algorithm="http://www.w3.org/2000/09/xmldsig#sha1"/>
        <DigestValue>Lr3oPcOZxkvCGrolT7ZAojBVR9s=</DigestValue>
      </Reference>
      <Reference URI="/xl/worksheets/sheet7.xml?ContentType=application/vnd.openxmlformats-officedocument.spreadsheetml.worksheet+xml">
        <DigestMethod Algorithm="http://www.w3.org/2000/09/xmldsig#sha1"/>
        <DigestValue>dM2e6T1OXmlncBplKklhAbDqPfI=</DigestValue>
      </Reference>
      <Reference URI="/xl/printerSettings/printerSettings8.bin?ContentType=application/vnd.openxmlformats-officedocument.spreadsheetml.printerSettings">
        <DigestMethod Algorithm="http://www.w3.org/2000/09/xmldsig#sha1"/>
        <DigestValue>Lr3oPcOZxkvCGrolT7ZAojBVR9s=</DigestValue>
      </Reference>
      <Reference URI="/xl/worksheets/sheet5.xml?ContentType=application/vnd.openxmlformats-officedocument.spreadsheetml.worksheet+xml">
        <DigestMethod Algorithm="http://www.w3.org/2000/09/xmldsig#sha1"/>
        <DigestValue>uw+T3H4W9o6plhsFmPmQ3TJiv0w=</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6.xml?ContentType=application/vnd.openxmlformats-officedocument.spreadsheetml.worksheet+xml">
        <DigestMethod Algorithm="http://www.w3.org/2000/09/xmldsig#sha1"/>
        <DigestValue>0GnJ20dsqyyReqpUBJtuZfAuQJA=</DigestValue>
      </Reference>
      <Reference URI="/xl/worksheets/sheet15.xml?ContentType=application/vnd.openxmlformats-officedocument.spreadsheetml.worksheet+xml">
        <DigestMethod Algorithm="http://www.w3.org/2000/09/xmldsig#sha1"/>
        <DigestValue>LCvsrHj2TdRnjGFqYra3NhpoSfE=</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Lr3oPcOZxkvCGrolT7ZAojBVR9s=</DigestValue>
      </Reference>
      <Reference URI="/xl/worksheets/sheet3.xml?ContentType=application/vnd.openxmlformats-officedocument.spreadsheetml.worksheet+xml">
        <DigestMethod Algorithm="http://www.w3.org/2000/09/xmldsig#sha1"/>
        <DigestValue>WsFuj94kJcUTVX1RLiUn9WR/Eu4=</DigestValue>
      </Reference>
      <Reference URI="/xl/printerSettings/printerSettings15.bin?ContentType=application/vnd.openxmlformats-officedocument.spreadsheetml.printerSettings">
        <DigestMethod Algorithm="http://www.w3.org/2000/09/xmldsig#sha1"/>
        <DigestValue>Lr3oPcOZxkvCGrolT7ZAojBVR9s=</DigestValue>
      </Reference>
      <Reference URI="/xl/worksheets/sheet2.xml?ContentType=application/vnd.openxmlformats-officedocument.spreadsheetml.worksheet+xml">
        <DigestMethod Algorithm="http://www.w3.org/2000/09/xmldsig#sha1"/>
        <DigestValue>0nezO/Dr2+bNMk5gaZo+si4mFvk=</DigestValue>
      </Reference>
      <Reference URI="/xl/printerSettings/printerSettings14.bin?ContentType=application/vnd.openxmlformats-officedocument.spreadsheetml.printerSettings">
        <DigestMethod Algorithm="http://www.w3.org/2000/09/xmldsig#sha1"/>
        <DigestValue>Lr3oPcOZxkvCGrolT7ZAojBVR9s=</DigestValue>
      </Reference>
      <Reference URI="/xl/worksheets/sheet4.xml?ContentType=application/vnd.openxmlformats-officedocument.spreadsheetml.worksheet+xml">
        <DigestMethod Algorithm="http://www.w3.org/2000/09/xmldsig#sha1"/>
        <DigestValue>ziiwhuIS+/EcXU1vcvgymLJjFmo=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izvoo1enl74/XezCwgTu28N+wNI=</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XiqiJuD69nsQoYqThWGFPqOhM40=</DigestValue>
      </Reference>
      <Reference URI="/xl/worksheets/sheet18.xml?ContentType=application/vnd.openxmlformats-officedocument.spreadsheetml.worksheet+xml">
        <DigestMethod Algorithm="http://www.w3.org/2000/09/xmldsig#sha1"/>
        <DigestValue>9+xBGXQPNmTfRaUuJfzaE/R5NAQ=</DigestValue>
      </Reference>
      <Reference URI="/xl/printerSettings/printerSettings12.bin?ContentType=application/vnd.openxmlformats-officedocument.spreadsheetml.printerSettings">
        <DigestMethod Algorithm="http://www.w3.org/2000/09/xmldsig#sha1"/>
        <DigestValue>Lr3oPcOZxkvCGrolT7ZAojBVR9s=</DigestValue>
      </Reference>
      <Reference URI="/xl/worksheets/sheet14.xml?ContentType=application/vnd.openxmlformats-officedocument.spreadsheetml.worksheet+xml">
        <DigestMethod Algorithm="http://www.w3.org/2000/09/xmldsig#sha1"/>
        <DigestValue>phAQZnTBXzE8Zp5jr1xue6Fwitc=</DigestValue>
      </Reference>
      <Reference URI="/xl/printerSettings/printerSettings13.bin?ContentType=application/vnd.openxmlformats-officedocument.spreadsheetml.printerSettings">
        <DigestMethod Algorithm="http://www.w3.org/2000/09/xmldsig#sha1"/>
        <DigestValue>Lr3oPcOZxkvCGrolT7ZAojBVR9s=</DigestValue>
      </Reference>
      <Reference URI="/xl/printerSettings/printerSettings17.bin?ContentType=application/vnd.openxmlformats-officedocument.spreadsheetml.printerSettings">
        <DigestMethod Algorithm="http://www.w3.org/2000/09/xmldsig#sha1"/>
        <DigestValue>Lr3oPcOZxkvCGrolT7ZAojBVR9s=</DigestValue>
      </Reference>
      <Reference URI="/xl/worksheets/sheet13.xml?ContentType=application/vnd.openxmlformats-officedocument.spreadsheetml.worksheet+xml">
        <DigestMethod Algorithm="http://www.w3.org/2000/09/xmldsig#sha1"/>
        <DigestValue>RN+7C7q0kAfB6ue2krT3+Mx6dvI=</DigestValue>
      </Reference>
      <Reference URI="/xl/calcChain.xml?ContentType=application/vnd.openxmlformats-officedocument.spreadsheetml.calcChain+xml">
        <DigestMethod Algorithm="http://www.w3.org/2000/09/xmldsig#sha1"/>
        <DigestValue>b1MWL+QnYTaSYbWzaAbe+VidciU=</DigestValue>
      </Reference>
      <Reference URI="/xl/sharedStrings.xml?ContentType=application/vnd.openxmlformats-officedocument.spreadsheetml.sharedStrings+xml">
        <DigestMethod Algorithm="http://www.w3.org/2000/09/xmldsig#sha1"/>
        <DigestValue>2Spmu4ygq7m5IVhXC3GY9GvF5eg=</DigestValue>
      </Reference>
      <Reference URI="/xl/printerSettings/printerSettings18.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qSszq9M94Fe5oXq/v/pSQ0J9yJs=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2018-05-01T15:43:47Z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PG1-BBG-QQ-20180331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2018-05-01T15:43:47Z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Sheet7</vt:lpstr>
      <vt:lpstr>'14. LCR'!Print_Area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2018-05-01T15:41:32Z</dcterms:modified>
</cp:coreProperties>
</file>