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420" windowWidth="23040" windowHeight="733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69" r:id="rId12"/>
    <sheet name="11. CRWA" sheetId="35" r:id="rId13"/>
    <sheet name="12. CRM" sheetId="64" r:id="rId14"/>
    <sheet name="13. CRME" sheetId="74" r:id="rId15"/>
    <sheet name="14. LCR" sheetId="36" r:id="rId16"/>
    <sheet name="15. CCR" sheetId="37" r:id="rId17"/>
    <sheet name="Instruction" sheetId="76" state="hidden"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C36" i="69" l="1"/>
  <c r="C33" i="52" l="1"/>
  <c r="J21" i="36" l="1"/>
  <c r="J16" i="36"/>
  <c r="J24" i="36" s="1"/>
  <c r="K23" i="36" l="1"/>
  <c r="J23" i="36"/>
  <c r="J25" i="36" s="1"/>
  <c r="K21" i="36"/>
  <c r="I21" i="36"/>
  <c r="K16" i="36"/>
  <c r="I23" i="36"/>
  <c r="K24" i="36" l="1"/>
  <c r="K25" i="36" s="1"/>
  <c r="H23" i="36"/>
  <c r="G23" i="36"/>
  <c r="F23" i="36"/>
  <c r="F21" i="36"/>
  <c r="H21" i="36"/>
  <c r="G21" i="36"/>
  <c r="H16" i="36"/>
  <c r="G16" i="36"/>
  <c r="I16" i="36" l="1"/>
  <c r="F16" i="36"/>
  <c r="H24" i="36"/>
  <c r="G24" i="36"/>
  <c r="F24" i="36"/>
  <c r="G25" i="36"/>
  <c r="H25" i="36" l="1"/>
  <c r="I24" i="36"/>
  <c r="F25" i="36"/>
  <c r="I25" i="36" l="1"/>
  <c r="B2" i="37" l="1"/>
  <c r="B1" i="37"/>
  <c r="B2" i="36"/>
  <c r="B1" i="36"/>
  <c r="B2" i="74"/>
  <c r="B1" i="74"/>
  <c r="B2" i="64"/>
  <c r="B1" i="64"/>
  <c r="B2" i="35"/>
  <c r="B1" i="35"/>
  <c r="B2" i="69"/>
  <c r="B1" i="69"/>
  <c r="B2" i="77"/>
  <c r="B1" i="77"/>
  <c r="B2" i="28"/>
  <c r="B1" i="28"/>
  <c r="B2" i="73"/>
  <c r="B1" i="73"/>
  <c r="B2" i="72"/>
  <c r="B1" i="72"/>
  <c r="B2" i="52"/>
  <c r="B1" i="52"/>
  <c r="B2" i="71"/>
  <c r="B1" i="71"/>
  <c r="B2" i="75"/>
  <c r="B1" i="75"/>
  <c r="B2" i="53"/>
  <c r="B1" i="53"/>
  <c r="B2" i="62"/>
  <c r="B1" i="62"/>
  <c r="G21" i="74" l="1"/>
  <c r="G20" i="74"/>
  <c r="G19" i="74"/>
  <c r="G18" i="74"/>
  <c r="G13" i="74"/>
  <c r="G12" i="74"/>
  <c r="G11" i="74"/>
  <c r="G10" i="74"/>
  <c r="G9" i="74"/>
  <c r="E22" i="74"/>
  <c r="D22" i="74"/>
  <c r="C20" i="69"/>
  <c r="C22" i="69"/>
  <c r="E20" i="72"/>
  <c r="E18" i="72"/>
  <c r="E17" i="72"/>
  <c r="E16" i="72"/>
  <c r="D15" i="72"/>
  <c r="E19" i="72" l="1"/>
  <c r="G8" i="74"/>
  <c r="F22" i="74"/>
  <c r="C22" i="74"/>
  <c r="F40" i="62"/>
  <c r="G14" i="62"/>
  <c r="F14" i="62"/>
  <c r="C14" i="62" l="1"/>
  <c r="D14" i="62"/>
  <c r="C40" i="62"/>
  <c r="C6" i="71"/>
  <c r="C14" i="71" s="1"/>
  <c r="D6" i="71"/>
  <c r="D14" i="71" s="1"/>
  <c r="E8" i="37" l="1"/>
  <c r="K8" i="37" s="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H8" i="74"/>
  <c r="V7" i="64" l="1"/>
  <c r="H9" i="74"/>
  <c r="H10" i="74"/>
  <c r="H11" i="74"/>
  <c r="H12" i="74"/>
  <c r="H13" i="74"/>
  <c r="H14"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C9" i="53"/>
  <c r="C22" i="53" s="1"/>
  <c r="D31" i="62"/>
  <c r="C31" i="62"/>
  <c r="C41" i="62" s="1"/>
  <c r="C20" i="62"/>
  <c r="D41" i="62" l="1"/>
  <c r="G31" i="53"/>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H22" i="74"/>
  <c r="C43" i="28" l="1"/>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C37" i="69" s="1"/>
  <c r="E34" i="62"/>
  <c r="C38" i="69" s="1"/>
  <c r="E35" i="62"/>
  <c r="C39" i="69" s="1"/>
  <c r="E36" i="62"/>
  <c r="C40" i="69" s="1"/>
  <c r="E37" i="62"/>
  <c r="C41" i="69" s="1"/>
  <c r="E38" i="62"/>
  <c r="C42" i="69" s="1"/>
  <c r="E39" i="62"/>
  <c r="C43" i="69" s="1"/>
  <c r="E40" i="62"/>
  <c r="E23" i="62"/>
  <c r="E24" i="62"/>
  <c r="C27" i="69" s="1"/>
  <c r="E25" i="62"/>
  <c r="C28" i="69" s="1"/>
  <c r="E26" i="62"/>
  <c r="C29" i="69" s="1"/>
  <c r="E27" i="62"/>
  <c r="C30" i="69" s="1"/>
  <c r="E28" i="62"/>
  <c r="C31" i="69" s="1"/>
  <c r="E29" i="62"/>
  <c r="C32" i="69" s="1"/>
  <c r="E30" i="62"/>
  <c r="C34" i="69" s="1"/>
  <c r="E22" i="62"/>
  <c r="C25" i="69" s="1"/>
  <c r="E8" i="62"/>
  <c r="E9" i="62"/>
  <c r="E10" i="62"/>
  <c r="E11" i="62"/>
  <c r="E12" i="62"/>
  <c r="E13" i="62"/>
  <c r="E15" i="62"/>
  <c r="C15" i="69" s="1"/>
  <c r="E16" i="62"/>
  <c r="C16" i="69" s="1"/>
  <c r="E17" i="62"/>
  <c r="C17" i="69" s="1"/>
  <c r="E18" i="62"/>
  <c r="C21" i="69" s="1"/>
  <c r="E19" i="62"/>
  <c r="C23" i="69" s="1"/>
  <c r="E20" i="62"/>
  <c r="E7" i="62"/>
  <c r="C8" i="69" l="1"/>
  <c r="C10" i="72"/>
  <c r="E10" i="72" s="1"/>
  <c r="C12" i="69"/>
  <c r="C14" i="72"/>
  <c r="E14" i="72" s="1"/>
  <c r="C6" i="69"/>
  <c r="C8" i="72"/>
  <c r="C11" i="69"/>
  <c r="C13" i="72"/>
  <c r="C10" i="69"/>
  <c r="C12" i="72"/>
  <c r="E12" i="72" s="1"/>
  <c r="C7" i="69"/>
  <c r="C9" i="72"/>
  <c r="E9" i="72" s="1"/>
  <c r="C26" i="69"/>
  <c r="C9" i="69"/>
  <c r="C11" i="72"/>
  <c r="E11" i="72" s="1"/>
  <c r="C28" i="28"/>
  <c r="E14" i="62"/>
  <c r="C44" i="69"/>
  <c r="C14" i="69" l="1"/>
  <c r="C24" i="69" s="1"/>
  <c r="E8" i="72"/>
  <c r="C15" i="72"/>
  <c r="C21" i="72" s="1"/>
  <c r="E13" i="72"/>
  <c r="E15" i="72" s="1"/>
  <c r="E21" i="72" l="1"/>
  <c r="C5" i="73"/>
  <c r="C8" i="73" s="1"/>
  <c r="C13" i="73" s="1"/>
</calcChain>
</file>

<file path=xl/sharedStrings.xml><?xml version="1.0" encoding="utf-8"?>
<sst xmlns="http://schemas.openxmlformats.org/spreadsheetml/2006/main" count="1201" uniqueCount="921">
  <si>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</si>
  <si>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</si>
  <si>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</si>
  <si>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</si>
  <si>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</si>
  <si>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</si>
  <si>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</si>
  <si>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</si>
  <si>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</si>
  <si>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</si>
  <si>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</si>
  <si>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</si>
  <si>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</si>
  <si>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</si>
  <si>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</si>
  <si>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</si>
  <si>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</si>
  <si>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</si>
  <si>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</si>
  <si>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</si>
  <si>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</si>
  <si>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</si>
  <si>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</si>
  <si>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</si>
  <si>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</si>
  <si>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</si>
  <si>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</si>
  <si>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</si>
  <si>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</si>
  <si>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</si>
  <si>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</si>
  <si>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</si>
  <si>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</si>
  <si>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</si>
  <si>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</si>
  <si>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</si>
  <si>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</si>
  <si>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</si>
  <si>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</si>
  <si>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</si>
  <si>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</si>
  <si>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</si>
  <si>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</si>
  <si>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</si>
  <si>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</si>
  <si>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</si>
  <si>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</si>
  <si>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</si>
  <si>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</si>
  <si>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</si>
  <si>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</si>
  <si>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</si>
  <si>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</si>
  <si>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</si>
  <si>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</si>
  <si>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</si>
  <si>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</si>
  <si>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</si>
  <si>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</si>
  <si>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</si>
  <si>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</si>
  <si>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</si>
  <si>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</si>
  <si>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</si>
  <si>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</si>
  <si>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</si>
  <si>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</si>
  <si>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</si>
  <si>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</si>
  <si>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</si>
  <si>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</si>
  <si>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</si>
  <si>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</si>
  <si>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</si>
  <si>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</si>
  <si>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</si>
  <si>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</si>
  <si>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</si>
  <si>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</si>
  <si>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</si>
  <si>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</si>
  <si>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</si>
  <si>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</si>
  <si>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</si>
  <si>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</si>
  <si>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</si>
  <si>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</si>
  <si>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</si>
  <si>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</si>
  <si>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</si>
  <si>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</si>
  <si>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</si>
  <si>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</si>
  <si>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</si>
  <si>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</si>
  <si>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</si>
  <si>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</si>
  <si>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</si>
  <si>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</si>
  <si>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</si>
  <si>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</si>
  <si>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</si>
  <si>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</si>
  <si>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</si>
  <si>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</si>
  <si>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</si>
  <si>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</si>
  <si>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</si>
  <si>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</si>
  <si>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</si>
  <si>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</si>
  <si>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</si>
  <si>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</si>
  <si>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</si>
  <si>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</si>
  <si>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</si>
  <si>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</si>
  <si>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</si>
  <si>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</si>
  <si>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</si>
  <si>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</si>
  <si>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</si>
  <si>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</si>
  <si>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</si>
  <si>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</si>
  <si>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</si>
  <si>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</si>
  <si>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</si>
  <si>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</si>
  <si>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</si>
  <si>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</si>
  <si>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</si>
  <si>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</si>
  <si>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</si>
  <si>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</si>
  <si>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</si>
  <si>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</si>
  <si>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</si>
  <si>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</si>
  <si>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</si>
  <si>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</si>
  <si>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</si>
  <si>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</si>
  <si>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</si>
  <si>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</si>
  <si>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</si>
  <si>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</si>
  <si>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</si>
  <si>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</si>
  <si>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</si>
  <si>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</si>
  <si>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</si>
  <si>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</si>
  <si>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</si>
  <si>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</si>
  <si>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</si>
  <si>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</si>
  <si>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</si>
  <si>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</si>
  <si>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</si>
  <si>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</si>
  <si>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</si>
  <si>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</si>
  <si>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</si>
  <si>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</si>
  <si>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</si>
  <si>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</si>
  <si>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</si>
  <si>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</si>
  <si>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</si>
  <si>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</si>
  <si>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</si>
  <si>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</si>
  <si>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</si>
  <si>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</si>
  <si>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</si>
  <si>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</si>
  <si>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</si>
  <si>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</si>
  <si>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</si>
  <si>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</si>
  <si>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</si>
  <si>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</si>
  <si>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</si>
  <si>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</si>
  <si>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</si>
  <si>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</si>
  <si>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</si>
  <si>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</si>
  <si>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</si>
  <si>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</si>
  <si>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</si>
  <si>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</si>
  <si>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</si>
  <si>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</si>
  <si>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</si>
  <si>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</si>
  <si>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</si>
  <si>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</si>
  <si>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</si>
  <si>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</si>
  <si>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</si>
  <si>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</si>
  <si>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</si>
  <si>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</si>
  <si>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</si>
  <si>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</si>
  <si>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</si>
  <si>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</si>
  <si>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</si>
  <si>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</si>
  <si>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</si>
  <si>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</si>
  <si>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</si>
  <si>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</si>
  <si>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</si>
  <si>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</si>
  <si>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</si>
  <si>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</si>
  <si>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</si>
  <si>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</si>
  <si>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</si>
  <si>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</si>
  <si>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</si>
  <si>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</si>
  <si>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</si>
  <si>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</si>
  <si>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</si>
  <si>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</si>
  <si>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</si>
  <si>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</si>
  <si>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</si>
  <si>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</si>
  <si>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</si>
  <si>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</si>
  <si>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</si>
  <si>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</si>
  <si>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</si>
  <si>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</si>
  <si>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</si>
  <si>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</si>
  <si>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</si>
  <si>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</si>
  <si>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</si>
  <si>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</si>
  <si>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</si>
  <si>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</si>
  <si>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</si>
  <si>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</si>
  <si>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</si>
  <si>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</si>
  <si>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</si>
  <si>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</si>
  <si>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</si>
  <si>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</si>
  <si>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</si>
  <si>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</si>
  <si>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</si>
  <si>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</si>
  <si>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</si>
  <si>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</si>
  <si>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</si>
  <si>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</si>
  <si>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</si>
  <si>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</si>
  <si>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</si>
  <si>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</si>
  <si>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</si>
  <si>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</si>
  <si>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</si>
  <si>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</si>
  <si>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</si>
  <si>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</si>
  <si>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</si>
  <si>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</si>
  <si>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</si>
  <si>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</si>
  <si>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</si>
  <si>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</si>
  <si>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</si>
  <si>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</si>
  <si>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</si>
  <si>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</si>
  <si>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</si>
  <si>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</si>
  <si>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</si>
  <si>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</si>
  <si>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</si>
  <si>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</si>
  <si>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</si>
  <si>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</si>
  <si>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</si>
  <si>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</si>
  <si>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</si>
  <si>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</si>
  <si>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</si>
  <si>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</si>
  <si>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</si>
  <si>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</si>
  <si>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</si>
  <si>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</si>
  <si>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</si>
  <si>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</si>
  <si>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</si>
  <si>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</si>
  <si>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</si>
  <si>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</si>
  <si>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</si>
  <si>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</si>
  <si>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</si>
  <si>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</si>
  <si>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</si>
  <si>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</si>
  <si>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</si>
  <si>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</si>
  <si>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</si>
  <si>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</si>
  <si>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</si>
  <si>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</si>
  <si>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</si>
  <si>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</si>
  <si>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</si>
  <si>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</si>
  <si>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</si>
  <si>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</si>
  <si>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</si>
  <si>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</si>
  <si>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</si>
  <si>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</si>
  <si>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</si>
  <si>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</si>
  <si>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</si>
  <si>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</si>
  <si>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</si>
  <si>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</si>
  <si>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</si>
  <si>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</si>
  <si>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</si>
  <si>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</si>
  <si>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</si>
  <si>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</si>
  <si>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</si>
  <si>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</si>
  <si>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</si>
  <si>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</si>
  <si>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</si>
  <si>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</si>
  <si>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</si>
  <si>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</si>
  <si>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</si>
  <si>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</si>
  <si>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</si>
  <si>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</si>
  <si>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</si>
  <si>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</si>
  <si>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</si>
  <si>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</si>
  <si>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</si>
  <si>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</si>
  <si>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</si>
  <si>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</si>
  <si>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</si>
  <si>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</si>
  <si>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</si>
  <si>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</si>
  <si>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</si>
  <si>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</si>
  <si>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</si>
  <si>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</si>
  <si>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</si>
  <si>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</si>
  <si>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</si>
  <si>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</si>
  <si>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</si>
  <si>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</si>
  <si>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</si>
  <si>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</si>
  <si>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</si>
  <si>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</si>
  <si>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</si>
  <si>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</si>
  <si>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</si>
  <si>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</si>
  <si>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</si>
  <si>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</si>
  <si>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</si>
  <si>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</si>
  <si>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</si>
  <si>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</si>
  <si>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</si>
  <si>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</si>
  <si>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</si>
  <si>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</si>
  <si>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</si>
  <si>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</si>
  <si>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</si>
  <si>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</si>
  <si>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</si>
  <si>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</si>
  <si>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</si>
  <si>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</si>
  <si>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</si>
  <si>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</si>
  <si>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</si>
  <si>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</si>
  <si>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</si>
  <si>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</si>
  <si>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</si>
  <si>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</si>
  <si>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</si>
  <si>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</si>
  <si>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</si>
  <si>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</si>
  <si>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</si>
  <si>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</si>
  <si>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</si>
  <si>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</si>
  <si>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</si>
  <si>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</si>
  <si>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</si>
  <si>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</si>
  <si>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</si>
  <si>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</si>
  <si>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</si>
  <si>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</si>
  <si>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</si>
  <si>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</si>
  <si>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</si>
  <si>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</si>
  <si>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</si>
  <si>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</si>
  <si>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</si>
  <si>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</si>
  <si>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</si>
  <si>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</si>
  <si>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</si>
  <si>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</si>
  <si>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</si>
  <si>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</si>
  <si>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</si>
  <si>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</si>
  <si>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</si>
  <si>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</si>
  <si>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</si>
  <si>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</si>
  <si>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</si>
  <si>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</si>
  <si>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</si>
  <si>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</si>
  <si>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</si>
  <si>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</si>
  <si>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</si>
  <si>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</si>
  <si>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</si>
  <si>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</si>
  <si>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</si>
  <si>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</si>
  <si>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</si>
  <si>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</si>
  <si>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</si>
  <si>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</si>
  <si>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</si>
  <si>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</si>
  <si>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</si>
  <si>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</si>
  <si>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</si>
  <si>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</si>
  <si>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</si>
  <si>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</si>
  <si>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</si>
  <si>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</si>
  <si>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</si>
  <si>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</si>
  <si>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</si>
  <si>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</si>
  <si>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</si>
  <si>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</si>
  <si>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</si>
  <si>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</si>
  <si>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</si>
  <si>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</si>
  <si>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</si>
  <si>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</si>
  <si>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</si>
  <si>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</si>
  <si>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</si>
  <si>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</si>
  <si>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</si>
  <si>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</si>
  <si>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</si>
  <si>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</si>
  <si>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</si>
  <si>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</si>
  <si>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</si>
  <si>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</si>
  <si>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</si>
  <si>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</si>
  <si>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</si>
  <si>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</si>
  <si>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</si>
  <si>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</si>
  <si>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</si>
  <si>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</si>
  <si>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</si>
  <si>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</si>
  <si>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</si>
  <si>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</si>
  <si>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</si>
  <si>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</si>
  <si>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</si>
  <si>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</si>
  <si>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</si>
  <si>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</si>
  <si>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</si>
  <si>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</si>
  <si>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</si>
  <si>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</si>
  <si>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</si>
  <si>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</si>
  <si>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</si>
  <si>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</si>
  <si>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</si>
  <si>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</si>
  <si>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</si>
  <si>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</si>
  <si>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</si>
  <si>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</si>
  <si>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</si>
  <si>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</si>
  <si>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</si>
  <si>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</si>
  <si>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</si>
  <si>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</si>
  <si>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</si>
  <si>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</si>
  <si>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</si>
  <si>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</si>
  <si>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</si>
  <si>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</si>
  <si>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</si>
  <si>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</si>
  <si>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</si>
  <si>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</si>
  <si>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</si>
  <si>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</si>
  <si>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</si>
  <si>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</si>
  <si>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</si>
  <si>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</si>
  <si>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</si>
  <si>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</si>
  <si>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</si>
  <si>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</si>
  <si>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</si>
  <si>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</si>
  <si>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</si>
  <si>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</si>
  <si>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</si>
  <si>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</si>
  <si>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</si>
  <si>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</si>
  <si>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</si>
  <si>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</si>
  <si>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</si>
  <si>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</si>
  <si>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</si>
  <si>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</si>
  <si>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</si>
  <si>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</si>
  <si>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</si>
  <si>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</si>
  <si>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</si>
  <si>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</si>
  <si>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</si>
  <si>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</si>
  <si>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</si>
  <si>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</si>
  <si>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</si>
  <si>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</si>
  <si>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</si>
  <si>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</si>
  <si>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</si>
  <si>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</si>
  <si>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</si>
  <si>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</si>
  <si>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</si>
  <si>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</si>
  <si>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</si>
  <si>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</si>
  <si>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</si>
  <si>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</si>
  <si>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</si>
  <si>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</si>
  <si>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</si>
  <si>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</si>
  <si>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</si>
  <si>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</si>
  <si>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</si>
  <si>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</si>
  <si>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</si>
  <si>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</si>
  <si>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</si>
  <si>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</si>
  <si>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</si>
  <si>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</si>
  <si>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</si>
  <si>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</si>
  <si>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</si>
  <si>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</si>
  <si>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</si>
  <si>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</si>
  <si>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</si>
  <si>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</si>
  <si>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</si>
  <si>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</si>
  <si>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</si>
  <si>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</si>
  <si>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</si>
  <si>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</si>
  <si>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</si>
  <si>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</si>
  <si>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</si>
  <si>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</si>
  <si>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</si>
  <si>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</si>
  <si>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</si>
  <si>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</si>
  <si>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</si>
  <si>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</si>
  <si>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</si>
  <si>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</si>
  <si>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</si>
  <si>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</si>
  <si>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</si>
  <si>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</si>
  <si>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</si>
  <si>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</si>
  <si>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</si>
  <si>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</si>
  <si>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</si>
  <si>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</si>
  <si>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</si>
  <si>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</si>
  <si>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</si>
  <si>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</si>
  <si>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</si>
  <si>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</si>
  <si>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</si>
  <si>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</si>
  <si>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</si>
  <si>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</si>
  <si>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</si>
  <si>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</si>
  <si>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</si>
  <si>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</si>
  <si>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</si>
  <si>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</si>
  <si>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</si>
  <si>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</si>
  <si>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</si>
  <si>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</si>
  <si>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</si>
  <si>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</si>
  <si>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</si>
  <si>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</si>
  <si>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</si>
  <si>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</si>
  <si>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</si>
  <si>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</si>
  <si>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</si>
  <si>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</si>
  <si>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</si>
  <si>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</si>
  <si>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</si>
  <si>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</si>
  <si>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</si>
  <si>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</si>
  <si>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</si>
  <si>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</si>
  <si>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</si>
  <si>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</si>
  <si>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</si>
  <si>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</si>
  <si>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</si>
  <si>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</si>
  <si>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</si>
  <si>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</si>
  <si>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</si>
  <si>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</si>
  <si>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</si>
  <si>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</si>
  <si>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</si>
  <si>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</si>
  <si>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</si>
  <si>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</si>
  <si>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</si>
  <si>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</si>
  <si>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</si>
  <si>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</si>
  <si>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</si>
  <si>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</si>
  <si>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</si>
  <si>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</si>
  <si>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</si>
  <si>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</si>
  <si>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</si>
  <si>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</si>
  <si>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</si>
  <si>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</si>
  <si>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</si>
  <si>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</si>
  <si>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</si>
  <si>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</si>
  <si>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</si>
  <si>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</si>
  <si>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</si>
  <si>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</si>
  <si>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</si>
  <si>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</si>
  <si>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</si>
  <si>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</si>
  <si>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</si>
  <si>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</si>
  <si>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</si>
  <si>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</si>
  <si>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</si>
  <si>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</si>
  <si>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</si>
  <si>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</si>
  <si>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</si>
  <si>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</si>
  <si>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</si>
  <si>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</si>
  <si>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</si>
  <si>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</si>
  <si>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</si>
  <si>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</si>
  <si>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</si>
  <si>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</si>
  <si>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</si>
  <si>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</si>
  <si>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</si>
  <si>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</si>
  <si>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</si>
  <si>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</si>
  <si>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</si>
  <si>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</si>
  <si>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</si>
  <si>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</si>
  <si>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</si>
  <si>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</si>
  <si>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</si>
  <si>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</si>
  <si>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</si>
  <si>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</si>
  <si>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</si>
  <si>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</si>
  <si>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</si>
  <si>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</si>
  <si>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</si>
  <si>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</si>
  <si>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</si>
  <si>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</si>
  <si>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</si>
  <si>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</si>
  <si>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</si>
  <si>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</si>
  <si>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</si>
  <si>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</si>
  <si>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</si>
  <si>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</si>
  <si>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</si>
  <si>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</si>
  <si>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</si>
  <si>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</si>
  <si>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</si>
  <si>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</si>
  <si>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</si>
  <si>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</si>
  <si>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</si>
  <si>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</si>
  <si>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</si>
  <si>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</si>
  <si>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</si>
  <si>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</si>
  <si>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</si>
  <si>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</si>
  <si>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</si>
  <si>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</si>
  <si>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</si>
  <si>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</si>
  <si>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</si>
  <si>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</si>
  <si>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</si>
  <si>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</si>
  <si>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</si>
  <si>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</si>
  <si>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</si>
  <si>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</si>
  <si>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</si>
  <si>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</si>
  <si>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</si>
  <si>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</si>
  <si>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</si>
  <si>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</si>
  <si>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</si>
  <si>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</si>
  <si>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</si>
  <si>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</si>
  <si>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</si>
  <si>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</si>
  <si>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</si>
  <si>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</si>
  <si>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</si>
  <si>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</si>
  <si>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</si>
  <si>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</si>
  <si>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</si>
  <si>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</si>
  <si>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</si>
  <si>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</si>
  <si>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</si>
  <si>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</si>
  <si>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</si>
  <si>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</si>
  <si>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</si>
  <si>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</si>
  <si>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</si>
  <si>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</si>
  <si>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</si>
  <si>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</si>
  <si>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</si>
  <si>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</si>
  <si>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</si>
  <si>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</si>
  <si>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</si>
  <si>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</si>
  <si>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</si>
  <si>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</si>
  <si>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</si>
  <si>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მნიშვნელოვანი ცვლილებები მიმდინარე და გასულ კვარტალს შორის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</si>
  <si>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</si>
  <si>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</si>
  <si>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</si>
  <si>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</si>
  <si>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</si>
  <si>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</si>
  <si>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</si>
  <si>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</si>
  <si>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</si>
  <si>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</si>
  <si>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</si>
  <si>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</si>
  <si>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</si>
  <si>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</si>
  <si>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</si>
  <si>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</si>
  <si>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</si>
  <si>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</si>
  <si>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</si>
  <si>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</si>
  <si>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</si>
  <si>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</si>
  <si>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</si>
  <si>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</si>
  <si>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</si>
  <si>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</si>
  <si>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</si>
  <si>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</si>
  <si>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</si>
  <si>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</si>
  <si>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</si>
  <si>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</si>
  <si>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</si>
  <si>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</si>
  <si>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</si>
  <si>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</si>
  <si>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</si>
  <si>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სავალუტო კურსის ცვლილებით გამოწვეული საკრედიტო რისკი *</t>
  </si>
  <si>
    <t>* აღნიშნული ველი ამოღებულია, რაც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</si>
  <si>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</si>
  <si>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</si>
  <si>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</si>
  <si>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</si>
  <si>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</si>
  <si>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</si>
  <si>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</si>
  <si>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</si>
  <si>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</si>
  <si>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</si>
  <si>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</si>
  <si>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 დღიური საშუალოს ნაცვლად აღებულია პერიოდის ბოლო დღის მონაცემები.</t>
  </si>
  <si>
    <t>ცხრილი 9 (Capital), N37</t>
  </si>
  <si>
    <t>ცხრილი 9 (Capital), N39</t>
  </si>
  <si>
    <t>ცხრილი 9 (Capital), N17</t>
  </si>
  <si>
    <t>ცხრილი 9 (Capital), N18</t>
  </si>
  <si>
    <t>ცხრილი 9 (Capital), N2</t>
  </si>
  <si>
    <t>ცხრილი 9 (Capital), N12</t>
  </si>
  <si>
    <t>ცხრილი 9 (Capital), N3</t>
  </si>
  <si>
    <t>ცხრილი 9 (Capital), N6</t>
  </si>
  <si>
    <t>ცხრილი 9 (Capital), N4,N8</t>
  </si>
  <si>
    <t>სს ”საქართველოს ბანკი”</t>
  </si>
  <si>
    <t>ირაკლი გილაური</t>
  </si>
  <si>
    <t>ნილ ჯანინი</t>
  </si>
  <si>
    <t>დევიდ მორისონი</t>
  </si>
  <si>
    <t>თამაზ გიორგაძე</t>
  </si>
  <si>
    <t>კიმ ბრედლი</t>
  </si>
  <si>
    <t>ალასდაირ ბრიჩი</t>
  </si>
  <si>
    <t>ჰანნა ლოიკაინენი</t>
  </si>
  <si>
    <t>ჯონათან მუირი</t>
  </si>
  <si>
    <t>კახაბერ კიკნაველიძე</t>
  </si>
  <si>
    <t>ლევან ყულიჯანიშვილი</t>
  </si>
  <si>
    <t>მიხეილ გომართელი</t>
  </si>
  <si>
    <t>გიორგი ჭილაძე</t>
  </si>
  <si>
    <t>ალექსანდრე კაცმანი</t>
  </si>
  <si>
    <t>რამაზ კუკულაძე</t>
  </si>
  <si>
    <t>დავით წიკლაური</t>
  </si>
  <si>
    <t>სს ბიჯეო ჯგუფი</t>
  </si>
  <si>
    <t>Harding Loevner Management LP</t>
  </si>
  <si>
    <t>www.bog.ge</t>
  </si>
  <si>
    <t>ვასილ ხოდელი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</si>
</sst>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sz val="9"/>
      <color theme="1"/>
      <name val="Times New Roman"/>
      <family val="1"/>
    </font>
    <font>
      <b/>
      <sz val="9"/>
      <name val="Times New Roman"/>
      <family val="1"/>
    </font>
    <font>
      <sz val="9"/>
      <color rgb="FF333333"/>
      <name val="Times New Roman"/>
      <family val="1"/>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indexed="64"/>
      </left>
      <right style="thin">
        <color indexed="64"/>
      </right>
      <top style="thin">
        <color indexed="64"/>
      </top>
      <bottom style="thin">
        <color indexed="64"/>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9"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168" fontId="43" fillId="64" borderId="43" applyNumberFormat="0" applyAlignment="0" applyProtection="0"/>
    <xf numFmtId="169" fontId="43" fillId="64" borderId="43" applyNumberFormat="0" applyAlignment="0" applyProtection="0"/>
    <xf numFmtId="168" fontId="43" fillId="64" borderId="43" applyNumberFormat="0" applyAlignment="0" applyProtection="0"/>
    <xf numFmtId="0" fontId="41" fillId="64" borderId="43" applyNumberFormat="0" applyAlignment="0" applyProtection="0"/>
    <xf numFmtId="0" fontId="44"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0" fontId="45" fillId="10" borderId="39"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169" fontId="46" fillId="65" borderId="44" applyNumberFormat="0" applyAlignment="0" applyProtection="0"/>
    <xf numFmtId="168" fontId="46" fillId="65" borderId="44" applyNumberFormat="0" applyAlignment="0" applyProtection="0"/>
    <xf numFmtId="0" fontId="4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60" fillId="0" borderId="48" applyNumberFormat="0" applyFill="0" applyAlignment="0" applyProtection="0"/>
    <xf numFmtId="169"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168" fontId="60" fillId="0" borderId="48" applyNumberFormat="0" applyFill="0" applyAlignment="0" applyProtection="0"/>
    <xf numFmtId="169" fontId="60" fillId="0" borderId="48" applyNumberFormat="0" applyFill="0" applyAlignment="0" applyProtection="0"/>
    <xf numFmtId="168" fontId="60" fillId="0" borderId="48" applyNumberFormat="0" applyFill="0" applyAlignment="0" applyProtection="0"/>
    <xf numFmtId="0" fontId="60" fillId="0" borderId="48"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9"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168" fontId="71" fillId="43" borderId="43" applyNumberFormat="0" applyAlignment="0" applyProtection="0"/>
    <xf numFmtId="169" fontId="71" fillId="43" borderId="43" applyNumberFormat="0" applyAlignment="0" applyProtection="0"/>
    <xf numFmtId="168" fontId="71" fillId="43" borderId="43" applyNumberFormat="0" applyAlignment="0" applyProtection="0"/>
    <xf numFmtId="0" fontId="69" fillId="43" borderId="43"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9"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0" fontId="72" fillId="0" borderId="49"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168" fontId="74" fillId="0" borderId="49" applyNumberFormat="0" applyFill="0" applyAlignment="0" applyProtection="0"/>
    <xf numFmtId="169" fontId="74" fillId="0" borderId="49" applyNumberFormat="0" applyFill="0" applyAlignment="0" applyProtection="0"/>
    <xf numFmtId="168" fontId="74" fillId="0" borderId="49" applyNumberFormat="0" applyFill="0" applyAlignment="0" applyProtection="0"/>
    <xf numFmtId="0" fontId="7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0"/>
    <xf numFmtId="169" fontId="29" fillId="0" borderId="50"/>
    <xf numFmtId="168" fontId="2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168" fontId="2" fillId="0" borderId="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69"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9"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168" fontId="88" fillId="64" borderId="52" applyNumberFormat="0" applyAlignment="0" applyProtection="0"/>
    <xf numFmtId="169" fontId="88" fillId="64" borderId="52" applyNumberFormat="0" applyAlignment="0" applyProtection="0"/>
    <xf numFmtId="168" fontId="88" fillId="64" borderId="52" applyNumberFormat="0" applyAlignment="0" applyProtection="0"/>
    <xf numFmtId="0" fontId="86" fillId="64" borderId="52"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9"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168" fontId="97" fillId="0" borderId="53" applyNumberFormat="0" applyFill="0" applyAlignment="0" applyProtection="0"/>
    <xf numFmtId="169" fontId="97" fillId="0" borderId="53" applyNumberFormat="0" applyFill="0" applyAlignment="0" applyProtection="0"/>
    <xf numFmtId="168" fontId="97" fillId="0" borderId="53" applyNumberFormat="0" applyFill="0" applyAlignment="0" applyProtection="0"/>
    <xf numFmtId="0" fontId="50" fillId="0" borderId="53" applyNumberFormat="0" applyFill="0" applyAlignment="0" applyProtection="0"/>
    <xf numFmtId="0" fontId="28" fillId="0" borderId="54"/>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168" fontId="97" fillId="0" borderId="122" applyNumberFormat="0" applyFill="0" applyAlignment="0" applyProtection="0"/>
    <xf numFmtId="169" fontId="97" fillId="0" borderId="122" applyNumberFormat="0" applyFill="0" applyAlignment="0" applyProtection="0"/>
    <xf numFmtId="168"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69"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68"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68" fontId="97"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0" fontId="50" fillId="0" borderId="122"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6"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168" fontId="88" fillId="64" borderId="121" applyNumberFormat="0" applyAlignment="0" applyProtection="0"/>
    <xf numFmtId="169" fontId="88" fillId="64" borderId="121" applyNumberFormat="0" applyAlignment="0" applyProtection="0"/>
    <xf numFmtId="168"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169"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168"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168" fontId="88"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0" fontId="86" fillId="64" borderId="121" applyNumberFormat="0" applyAlignment="0" applyProtection="0"/>
    <xf numFmtId="3" fontId="2" fillId="75" borderId="117"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2"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0" fontId="30" fillId="74" borderId="120" applyNumberFormat="0" applyFont="0" applyAlignment="0" applyProtection="0"/>
    <xf numFmtId="3" fontId="2" fillId="72" borderId="117" applyFont="0">
      <alignment horizontal="right" vertical="center"/>
      <protection locked="0"/>
    </xf>
    <xf numFmtId="0" fontId="69"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168" fontId="71" fillId="43" borderId="119" applyNumberFormat="0" applyAlignment="0" applyProtection="0"/>
    <xf numFmtId="169" fontId="71" fillId="43" borderId="119" applyNumberFormat="0" applyAlignment="0" applyProtection="0"/>
    <xf numFmtId="168"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169"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168"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168" fontId="71"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69" fillId="43" borderId="119"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5" fillId="70" borderId="118" applyFont="0" applyBorder="0">
      <alignment horizontal="center" wrapText="1"/>
    </xf>
    <xf numFmtId="168" fontId="57" fillId="0" borderId="115">
      <alignment horizontal="left" vertical="center"/>
    </xf>
    <xf numFmtId="0" fontId="57" fillId="0" borderId="115">
      <alignment horizontal="left" vertical="center"/>
    </xf>
    <xf numFmtId="0" fontId="57" fillId="0" borderId="115">
      <alignment horizontal="left" vertical="center"/>
    </xf>
    <xf numFmtId="0" fontId="2" fillId="69" borderId="117" applyNumberFormat="0" applyFont="0" applyBorder="0" applyProtection="0">
      <alignment horizontal="center" vertical="center"/>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39" fillId="0" borderId="117" applyNumberFormat="0" applyAlignment="0">
      <alignment horizontal="right"/>
      <protection locked="0"/>
    </xf>
    <xf numFmtId="0" fontId="41"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168" fontId="43" fillId="64" borderId="119" applyNumberFormat="0" applyAlignment="0" applyProtection="0"/>
    <xf numFmtId="169" fontId="43" fillId="64" borderId="119" applyNumberFormat="0" applyAlignment="0" applyProtection="0"/>
    <xf numFmtId="168"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169"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168"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168" fontId="43"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41" fillId="64" borderId="119" applyNumberFormat="0" applyAlignment="0" applyProtection="0"/>
    <xf numFmtId="0" fontId="1" fillId="0" borderId="0"/>
    <xf numFmtId="169" fontId="29" fillId="37" borderId="0"/>
  </cellStyleXfs>
  <cellXfs count="64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2"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59"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7" fontId="26" fillId="0" borderId="68" xfId="0" applyNumberFormat="1" applyFont="1" applyBorder="1" applyAlignment="1">
      <alignment horizontal="center"/>
    </xf>
    <xf numFmtId="167" fontId="26" fillId="0" borderId="66" xfId="0" applyNumberFormat="1" applyFont="1" applyBorder="1" applyAlignment="1">
      <alignment horizontal="center"/>
    </xf>
    <xf numFmtId="167" fontId="20" fillId="0" borderId="66" xfId="0" applyNumberFormat="1" applyFont="1" applyBorder="1" applyAlignment="1">
      <alignment horizontal="center"/>
    </xf>
    <xf numFmtId="167" fontId="26" fillId="0" borderId="69" xfId="0" applyNumberFormat="1" applyFont="1" applyBorder="1" applyAlignment="1">
      <alignment horizontal="center"/>
    </xf>
    <xf numFmtId="167" fontId="25" fillId="36" borderId="61" xfId="0" applyNumberFormat="1" applyFont="1" applyFill="1" applyBorder="1" applyAlignment="1">
      <alignment horizontal="center"/>
    </xf>
    <xf numFmtId="167" fontId="26" fillId="0" borderId="65" xfId="0" applyNumberFormat="1" applyFont="1" applyBorder="1" applyAlignment="1">
      <alignment horizontal="center"/>
    </xf>
    <xf numFmtId="0" fontId="26" fillId="0" borderId="25" xfId="0" applyFont="1" applyBorder="1" applyAlignment="1">
      <alignment horizontal="center"/>
    </xf>
    <xf numFmtId="0" fontId="25" fillId="36" borderId="62" xfId="0" applyFont="1" applyFill="1" applyBorder="1" applyAlignment="1">
      <alignment wrapText="1"/>
    </xf>
    <xf numFmtId="167" fontId="25"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1"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3" xfId="0" applyNumberFormat="1" applyFont="1" applyFill="1" applyBorder="1" applyAlignment="1">
      <alignment horizontal="right" vertical="center"/>
    </xf>
    <xf numFmtId="49" fontId="109" fillId="0" borderId="86" xfId="0" applyNumberFormat="1" applyFont="1" applyFill="1" applyBorder="1" applyAlignment="1">
      <alignment horizontal="right" vertical="center"/>
    </xf>
    <xf numFmtId="49" fontId="109" fillId="0" borderId="94"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7" xfId="0" applyNumberFormat="1" applyFont="1" applyFill="1" applyBorder="1" applyAlignment="1">
      <alignment horizontal="right" vertical="center"/>
    </xf>
    <xf numFmtId="0" fontId="109" fillId="0" borderId="94" xfId="0" applyNumberFormat="1" applyFont="1" applyFill="1" applyBorder="1" applyAlignment="1">
      <alignment vertical="center" wrapText="1"/>
    </xf>
    <xf numFmtId="0" fontId="109" fillId="0" borderId="94" xfId="0" applyFont="1" applyFill="1" applyBorder="1" applyAlignment="1">
      <alignment horizontal="left" vertical="center" wrapText="1"/>
    </xf>
    <xf numFmtId="0" fontId="109" fillId="0" borderId="94" xfId="12672" applyFont="1" applyFill="1" applyBorder="1" applyAlignment="1">
      <alignment horizontal="left" vertical="center" wrapText="1"/>
    </xf>
    <xf numFmtId="0" fontId="109" fillId="0" borderId="94" xfId="0" applyNumberFormat="1" applyFont="1" applyFill="1" applyBorder="1" applyAlignment="1">
      <alignment horizontal="left" vertical="center" wrapText="1"/>
    </xf>
    <xf numFmtId="0" fontId="109" fillId="0" borderId="94" xfId="0" applyNumberFormat="1" applyFont="1" applyFill="1" applyBorder="1" applyAlignment="1">
      <alignment horizontal="right" vertical="center" wrapText="1"/>
    </xf>
    <xf numFmtId="0" fontId="109" fillId="0" borderId="94" xfId="0" applyNumberFormat="1" applyFont="1" applyFill="1" applyBorder="1" applyAlignment="1">
      <alignment horizontal="right" vertical="center"/>
    </xf>
    <xf numFmtId="0" fontId="109" fillId="0" borderId="94" xfId="0" applyFont="1" applyFill="1" applyBorder="1" applyAlignment="1">
      <alignment vertical="center" wrapText="1"/>
    </xf>
    <xf numFmtId="0" fontId="109" fillId="0" borderId="97"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3" xfId="0" applyNumberFormat="1" applyFont="1" applyFill="1" applyBorder="1" applyAlignment="1">
      <alignment horizontal="right" vertical="center"/>
    </xf>
    <xf numFmtId="0" fontId="109"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101" xfId="0" applyFont="1" applyFill="1" applyBorder="1" applyAlignment="1">
      <alignment vertical="center" wrapText="1"/>
    </xf>
    <xf numFmtId="0" fontId="109" fillId="0" borderId="101" xfId="0" applyFont="1" applyFill="1" applyBorder="1" applyAlignment="1">
      <alignment horizontal="left" vertical="center" wrapText="1"/>
    </xf>
    <xf numFmtId="167" fontId="19" fillId="77" borderId="66" xfId="0" applyNumberFormat="1" applyFont="1" applyFill="1" applyBorder="1" applyAlignment="1">
      <alignment horizontal="center"/>
    </xf>
    <xf numFmtId="0" fontId="109" fillId="0" borderId="94" xfId="0" applyNumberFormat="1" applyFont="1" applyFill="1" applyBorder="1" applyAlignment="1">
      <alignment vertical="center"/>
    </xf>
    <xf numFmtId="0" fontId="109" fillId="0" borderId="94" xfId="0" applyNumberFormat="1" applyFont="1" applyFill="1" applyBorder="1" applyAlignment="1">
      <alignment horizontal="left" vertical="center" wrapText="1"/>
    </xf>
    <xf numFmtId="0" fontId="111" fillId="0" borderId="94"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4" xfId="0" applyNumberFormat="1" applyFont="1" applyFill="1" applyBorder="1" applyAlignment="1">
      <alignment horizontal="left" vertical="center" wrapText="1"/>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18" fillId="2" borderId="27"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0" fillId="0" borderId="15" xfId="0" applyNumberFormat="1" applyFont="1" applyBorder="1" applyAlignment="1">
      <alignment vertical="center"/>
    </xf>
    <xf numFmtId="193" fontId="25" fillId="36" borderId="63"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36" borderId="26" xfId="0" applyNumberFormat="1" applyFont="1" applyFill="1" applyBorder="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9" fillId="37" borderId="0" xfId="20" applyBorder="1"/>
    <xf numFmtId="169" fontId="29" fillId="37" borderId="110"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6" xfId="0" applyFont="1" applyFill="1" applyBorder="1" applyAlignment="1">
      <alignment horizontal="center" vertical="center"/>
    </xf>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109" fillId="78" borderId="101" xfId="0" applyFont="1" applyFill="1" applyBorder="1" applyAlignment="1">
      <alignment horizontal="left" vertical="center"/>
    </xf>
    <xf numFmtId="0" fontId="109" fillId="78" borderId="94" xfId="0" applyFont="1" applyFill="1" applyBorder="1" applyAlignment="1">
      <alignment vertical="center" wrapText="1"/>
    </xf>
    <xf numFmtId="0" fontId="109" fillId="78" borderId="94" xfId="0" applyFont="1" applyFill="1" applyBorder="1" applyAlignment="1">
      <alignment horizontal="left" vertical="center" wrapText="1"/>
    </xf>
    <xf numFmtId="0" fontId="109" fillId="0" borderId="101" xfId="0" applyFont="1" applyFill="1" applyBorder="1" applyAlignment="1">
      <alignment horizontal="right" vertical="center"/>
    </xf>
    <xf numFmtId="0" fontId="6" fillId="3" borderId="135" xfId="0" applyFont="1" applyFill="1" applyBorder="1" applyAlignment="1">
      <alignment vertical="center"/>
    </xf>
    <xf numFmtId="0" fontId="4" fillId="0" borderId="136" xfId="0" applyFont="1" applyFill="1" applyBorder="1" applyAlignment="1">
      <alignment horizontal="center" vertical="center"/>
    </xf>
    <xf numFmtId="0" fontId="6" fillId="0" borderId="26" xfId="0" applyFont="1" applyFill="1" applyBorder="1" applyAlignment="1">
      <alignment vertical="center"/>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6" xfId="0" applyFont="1" applyBorder="1" applyAlignment="1">
      <alignment vertical="center" wrapText="1"/>
    </xf>
    <xf numFmtId="0" fontId="14" fillId="0" borderId="116"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4" fillId="0" borderId="134" xfId="0" applyFont="1" applyFill="1" applyBorder="1" applyAlignment="1">
      <alignment horizontal="left" vertical="center" wrapText="1"/>
    </xf>
    <xf numFmtId="0" fontId="113" fillId="0" borderId="136" xfId="0" applyFont="1" applyFill="1" applyBorder="1" applyAlignment="1">
      <alignment horizontal="right" vertical="center" wrapText="1"/>
    </xf>
    <xf numFmtId="0" fontId="113" fillId="0" borderId="117" xfId="0" applyFont="1" applyFill="1" applyBorder="1" applyAlignment="1">
      <alignment horizontal="left" vertical="center" wrapText="1"/>
    </xf>
    <xf numFmtId="0" fontId="113" fillId="0" borderId="134" xfId="0" applyFont="1" applyFill="1" applyBorder="1" applyAlignment="1">
      <alignment horizontal="left" vertical="center" wrapText="1"/>
    </xf>
    <xf numFmtId="9" fontId="6" fillId="36" borderId="117" xfId="20961" applyFont="1" applyFill="1" applyBorder="1" applyAlignment="1">
      <alignment horizontal="left" vertical="center" wrapText="1"/>
    </xf>
    <xf numFmtId="0" fontId="6" fillId="36" borderId="117"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9" fontId="113" fillId="0" borderId="117" xfId="20961" applyFont="1" applyFill="1" applyBorder="1" applyAlignment="1">
      <alignment horizontal="left" vertical="center" wrapText="1"/>
    </xf>
    <xf numFmtId="0" fontId="6" fillId="0" borderId="13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3" fillId="0" borderId="0" xfId="0" applyFont="1" applyFill="1" applyAlignment="1">
      <alignment horizontal="left" vertical="center"/>
    </xf>
    <xf numFmtId="49" fontId="114" fillId="0" borderId="25" xfId="5" applyNumberFormat="1" applyFont="1" applyFill="1" applyBorder="1" applyAlignment="1" applyProtection="1">
      <alignment horizontal="left" vertical="center"/>
      <protection locked="0"/>
    </xf>
    <xf numFmtId="0" fontId="115" fillId="0" borderId="26" xfId="9" applyFont="1" applyFill="1" applyBorder="1" applyAlignment="1" applyProtection="1">
      <alignment horizontal="left" vertical="center" wrapText="1"/>
      <protection locked="0"/>
    </xf>
    <xf numFmtId="9" fontId="115" fillId="0" borderId="26" xfId="20961" applyFont="1" applyFill="1" applyBorder="1" applyAlignment="1" applyProtection="1">
      <alignment horizontal="left" vertical="center"/>
    </xf>
    <xf numFmtId="37" fontId="7" fillId="0" borderId="27" xfId="1" applyNumberFormat="1" applyFont="1" applyFill="1" applyBorder="1" applyAlignment="1" applyProtection="1">
      <alignment horizontal="left" vertical="center"/>
    </xf>
    <xf numFmtId="0" fontId="23" fillId="0" borderId="136" xfId="0" applyFont="1" applyBorder="1" applyAlignment="1">
      <alignment horizontal="center" vertical="center" wrapText="1"/>
    </xf>
    <xf numFmtId="0" fontId="23" fillId="0" borderId="117" xfId="0" applyFont="1" applyBorder="1" applyAlignment="1">
      <alignment vertical="center" wrapText="1"/>
    </xf>
    <xf numFmtId="3" fontId="24" fillId="36" borderId="117" xfId="0" applyNumberFormat="1" applyFont="1" applyFill="1" applyBorder="1" applyAlignment="1">
      <alignment vertical="center" wrapText="1"/>
    </xf>
    <xf numFmtId="3" fontId="24" fillId="36" borderId="134" xfId="0" applyNumberFormat="1" applyFont="1" applyFill="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3" fontId="24" fillId="0" borderId="117" xfId="0" applyNumberFormat="1" applyFont="1" applyBorder="1" applyAlignment="1">
      <alignment vertical="center" wrapText="1"/>
    </xf>
    <xf numFmtId="3" fontId="24" fillId="0" borderId="134" xfId="0" applyNumberFormat="1"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3"/>
      <protection locked="0"/>
    </xf>
    <xf numFmtId="3" fontId="24" fillId="0" borderId="117" xfId="0" applyNumberFormat="1" applyFont="1" applyFill="1" applyBorder="1" applyAlignment="1">
      <alignment vertical="center" wrapText="1"/>
    </xf>
    <xf numFmtId="0" fontId="23" fillId="0" borderId="117" xfId="0" applyFont="1" applyFill="1" applyBorder="1" applyAlignment="1">
      <alignment horizontal="left" vertical="center" wrapText="1" indent="2"/>
    </xf>
    <xf numFmtId="0" fontId="11" fillId="0" borderId="117" xfId="17" applyFill="1" applyBorder="1" applyAlignment="1" applyProtection="1"/>
    <xf numFmtId="49" fontId="113" fillId="0" borderId="136" xfId="0" applyNumberFormat="1" applyFont="1" applyFill="1" applyBorder="1" applyAlignment="1">
      <alignment horizontal="right" vertical="center" wrapText="1"/>
    </xf>
    <xf numFmtId="0" fontId="7" fillId="3" borderId="117" xfId="20960" applyFont="1" applyFill="1" applyBorder="1" applyAlignment="1" applyProtection="1"/>
    <xf numFmtId="0" fontId="106"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3"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193" fontId="7" fillId="0" borderId="117" xfId="0" applyNumberFormat="1" applyFont="1" applyFill="1" applyBorder="1" applyAlignment="1" applyProtection="1">
      <alignment vertical="center" wrapText="1"/>
      <protection locked="0"/>
    </xf>
    <xf numFmtId="193" fontId="9" fillId="0" borderId="117" xfId="7" applyNumberFormat="1" applyFont="1" applyFill="1" applyBorder="1" applyAlignment="1" applyProtection="1">
      <alignment horizontal="right"/>
    </xf>
    <xf numFmtId="193" fontId="21" fillId="0" borderId="117" xfId="0" applyNumberFormat="1" applyFont="1" applyFill="1" applyBorder="1" applyAlignment="1" applyProtection="1">
      <alignment horizontal="right"/>
      <protection locked="0"/>
    </xf>
    <xf numFmtId="193" fontId="21" fillId="0" borderId="117" xfId="0" applyNumberFormat="1" applyFont="1" applyFill="1" applyBorder="1" applyAlignment="1" applyProtection="1">
      <alignment horizontal="right" vertical="center"/>
      <protection locked="0"/>
    </xf>
    <xf numFmtId="193" fontId="9" fillId="0" borderId="117" xfId="0" applyNumberFormat="1" applyFont="1" applyFill="1" applyBorder="1" applyAlignment="1" applyProtection="1">
      <alignment horizontal="right"/>
    </xf>
    <xf numFmtId="193" fontId="4" fillId="0" borderId="117" xfId="0" applyNumberFormat="1" applyFont="1" applyBorder="1" applyAlignment="1">
      <alignment horizontal="center" vertical="center"/>
    </xf>
    <xf numFmtId="3" fontId="0" fillId="0" borderId="134" xfId="0" applyNumberFormat="1" applyBorder="1" applyAlignment="1"/>
    <xf numFmtId="3" fontId="0" fillId="0" borderId="134" xfId="0" applyNumberFormat="1" applyBorder="1" applyAlignment="1">
      <alignment wrapText="1"/>
    </xf>
    <xf numFmtId="193" fontId="7" fillId="3" borderId="134" xfId="2" applyNumberFormat="1" applyFont="1" applyFill="1" applyBorder="1" applyAlignment="1" applyProtection="1">
      <alignment vertical="top"/>
      <protection locked="0"/>
    </xf>
    <xf numFmtId="193" fontId="7" fillId="3" borderId="134" xfId="2" applyNumberFormat="1" applyFont="1" applyFill="1" applyBorder="1" applyAlignment="1" applyProtection="1">
      <alignment vertical="top" wrapText="1"/>
      <protection locked="0"/>
    </xf>
    <xf numFmtId="193" fontId="26" fillId="0" borderId="139" xfId="0" applyNumberFormat="1" applyFont="1" applyBorder="1" applyAlignment="1">
      <alignment vertical="center"/>
    </xf>
    <xf numFmtId="193" fontId="4" fillId="0" borderId="117" xfId="0" applyNumberFormat="1" applyFont="1" applyBorder="1" applyAlignment="1"/>
    <xf numFmtId="193" fontId="4" fillId="0" borderId="118" xfId="0" applyNumberFormat="1" applyFont="1" applyBorder="1" applyAlignment="1"/>
    <xf numFmtId="193" fontId="4" fillId="0" borderId="117" xfId="0" applyNumberFormat="1" applyFont="1" applyBorder="1" applyAlignment="1">
      <alignment wrapText="1"/>
    </xf>
    <xf numFmtId="193" fontId="4" fillId="0" borderId="117" xfId="0" applyNumberFormat="1" applyFont="1" applyBorder="1"/>
    <xf numFmtId="193" fontId="4" fillId="0" borderId="117" xfId="0" applyNumberFormat="1" applyFont="1" applyFill="1" applyBorder="1"/>
    <xf numFmtId="193" fontId="4" fillId="0" borderId="118" xfId="0" applyNumberFormat="1" applyFont="1" applyBorder="1"/>
    <xf numFmtId="193" fontId="9" fillId="3" borderId="117" xfId="5" applyNumberFormat="1" applyFont="1" applyFill="1" applyBorder="1" applyProtection="1">
      <protection locked="0"/>
    </xf>
    <xf numFmtId="3" fontId="0" fillId="0" borderId="0" xfId="0" applyNumberFormat="1"/>
    <xf numFmtId="0" fontId="7" fillId="0" borderId="0" xfId="0" applyFont="1" applyAlignment="1">
      <alignment horizontal="left"/>
    </xf>
    <xf numFmtId="179" fontId="7" fillId="0" borderId="0" xfId="0" applyNumberFormat="1" applyFont="1" applyAlignment="1">
      <alignment horizontal="left"/>
    </xf>
    <xf numFmtId="0" fontId="4" fillId="0" borderId="0" xfId="0" applyFont="1" applyAlignment="1">
      <alignment horizontal="left"/>
    </xf>
    <xf numFmtId="179" fontId="4" fillId="0" borderId="0" xfId="0" applyNumberFormat="1" applyFont="1" applyAlignment="1">
      <alignment horizontal="left"/>
    </xf>
    <xf numFmtId="10" fontId="40" fillId="0" borderId="117" xfId="20961" applyNumberFormat="1" applyFont="1" applyBorder="1" applyAlignment="1" applyProtection="1">
      <alignment vertical="center" wrapText="1"/>
      <protection locked="0"/>
    </xf>
    <xf numFmtId="10" fontId="116" fillId="0" borderId="3" xfId="20961" applyNumberFormat="1" applyFont="1" applyBorder="1" applyAlignment="1" applyProtection="1">
      <alignment vertical="center" wrapText="1"/>
      <protection locked="0"/>
    </xf>
    <xf numFmtId="10" fontId="116" fillId="0" borderId="23" xfId="20961" applyNumberFormat="1" applyFont="1" applyBorder="1" applyAlignment="1" applyProtection="1">
      <alignment vertical="center" wrapText="1"/>
      <protection locked="0"/>
    </xf>
    <xf numFmtId="193" fontId="117" fillId="0" borderId="117" xfId="0" applyNumberFormat="1" applyFont="1" applyFill="1" applyBorder="1" applyAlignment="1" applyProtection="1">
      <alignment vertical="center" wrapText="1"/>
      <protection locked="0"/>
    </xf>
    <xf numFmtId="10" fontId="116" fillId="0" borderId="3" xfId="20961" applyNumberFormat="1" applyFont="1" applyFill="1" applyBorder="1" applyAlignment="1" applyProtection="1">
      <alignment vertical="center" wrapText="1"/>
      <protection locked="0"/>
    </xf>
    <xf numFmtId="10" fontId="116" fillId="0" borderId="23" xfId="20961" applyNumberFormat="1" applyFont="1" applyFill="1" applyBorder="1" applyAlignment="1" applyProtection="1">
      <alignment vertical="center" wrapText="1"/>
      <protection locked="0"/>
    </xf>
    <xf numFmtId="169" fontId="40" fillId="37" borderId="0" xfId="20" applyFont="1" applyBorder="1"/>
    <xf numFmtId="10" fontId="40" fillId="37" borderId="0" xfId="20961" applyNumberFormat="1" applyFont="1" applyFill="1" applyBorder="1"/>
    <xf numFmtId="10" fontId="40" fillId="37" borderId="110" xfId="20961" applyNumberFormat="1" applyFont="1" applyFill="1" applyBorder="1"/>
    <xf numFmtId="10" fontId="118" fillId="2" borderId="3" xfId="20961" applyNumberFormat="1" applyFont="1" applyFill="1" applyBorder="1" applyAlignment="1" applyProtection="1">
      <alignment vertical="center"/>
      <protection locked="0"/>
    </xf>
    <xf numFmtId="10" fontId="118" fillId="2" borderId="23" xfId="20961" applyNumberFormat="1" applyFont="1" applyFill="1" applyBorder="1" applyAlignment="1" applyProtection="1">
      <alignment vertical="center"/>
      <protection locked="0"/>
    </xf>
    <xf numFmtId="10" fontId="40" fillId="2" borderId="3" xfId="20961" applyNumberFormat="1" applyFont="1" applyFill="1" applyBorder="1" applyAlignment="1" applyProtection="1">
      <alignment vertical="center"/>
      <protection locked="0"/>
    </xf>
    <xf numFmtId="10" fontId="40" fillId="2" borderId="23" xfId="20961" applyNumberFormat="1" applyFont="1" applyFill="1" applyBorder="1" applyAlignment="1" applyProtection="1">
      <alignment vertical="center"/>
      <protection locked="0"/>
    </xf>
    <xf numFmtId="193" fontId="9" fillId="0" borderId="140" xfId="0" applyNumberFormat="1" applyFont="1" applyFill="1" applyBorder="1" applyAlignment="1" applyProtection="1">
      <alignment horizontal="right"/>
    </xf>
    <xf numFmtId="0" fontId="9" fillId="0" borderId="118" xfId="0" applyFont="1" applyBorder="1" applyAlignment="1">
      <alignment wrapText="1"/>
    </xf>
    <xf numFmtId="0" fontId="9" fillId="0" borderId="118" xfId="11" applyFont="1" applyBorder="1" applyAlignment="1">
      <alignment wrapText="1"/>
    </xf>
    <xf numFmtId="0" fontId="9" fillId="0" borderId="24" xfId="11" applyFont="1" applyBorder="1" applyAlignment="1">
      <alignment wrapText="1"/>
    </xf>
    <xf numFmtId="0" fontId="9" fillId="0" borderId="140" xfId="11" applyFont="1" applyFill="1" applyBorder="1" applyProtection="1">
      <protection locked="0"/>
    </xf>
    <xf numFmtId="10" fontId="9" fillId="0" borderId="134" xfId="20626" applyNumberFormat="1" applyFont="1" applyBorder="1" applyAlignment="1"/>
    <xf numFmtId="0" fontId="105" fillId="0" borderId="140" xfId="0" applyFont="1" applyBorder="1"/>
    <xf numFmtId="3" fontId="4" fillId="0" borderId="0" xfId="0" applyNumberFormat="1" applyFont="1"/>
    <xf numFmtId="3" fontId="4" fillId="3" borderId="115" xfId="0" applyNumberFormat="1" applyFont="1" applyFill="1" applyBorder="1" applyAlignment="1">
      <alignment vertical="center"/>
    </xf>
    <xf numFmtId="3" fontId="4" fillId="0" borderId="58" xfId="0" applyNumberFormat="1" applyFont="1" applyFill="1" applyBorder="1" applyAlignment="1">
      <alignment vertical="center"/>
    </xf>
    <xf numFmtId="3" fontId="4" fillId="0" borderId="118" xfId="0" applyNumberFormat="1" applyFont="1" applyFill="1" applyBorder="1" applyAlignment="1">
      <alignment vertical="center"/>
    </xf>
    <xf numFmtId="3" fontId="4" fillId="0" borderId="28" xfId="0" applyNumberFormat="1" applyFont="1" applyFill="1" applyBorder="1" applyAlignment="1">
      <alignment vertical="center"/>
    </xf>
    <xf numFmtId="3" fontId="4" fillId="0" borderId="30" xfId="0" applyNumberFormat="1" applyFont="1" applyFill="1" applyBorder="1" applyAlignment="1">
      <alignment vertical="center"/>
    </xf>
    <xf numFmtId="3" fontId="4" fillId="0" borderId="113" xfId="0" applyNumberFormat="1" applyFont="1" applyFill="1" applyBorder="1" applyAlignment="1">
      <alignment vertical="center"/>
    </xf>
    <xf numFmtId="3" fontId="4" fillId="0" borderId="134" xfId="0" applyNumberFormat="1" applyFont="1" applyFill="1" applyBorder="1" applyAlignment="1">
      <alignment horizontal="center" vertical="center" wrapText="1"/>
    </xf>
    <xf numFmtId="3" fontId="4" fillId="3" borderId="24" xfId="0" applyNumberFormat="1" applyFont="1" applyFill="1" applyBorder="1" applyAlignment="1">
      <alignment vertical="center"/>
    </xf>
    <xf numFmtId="3" fontId="4" fillId="0" borderId="71" xfId="0" applyNumberFormat="1" applyFont="1" applyFill="1" applyBorder="1" applyAlignment="1">
      <alignment vertical="center"/>
    </xf>
    <xf numFmtId="3" fontId="4" fillId="0" borderId="134" xfId="0" applyNumberFormat="1" applyFont="1" applyFill="1" applyBorder="1" applyAlignment="1">
      <alignment vertical="center"/>
    </xf>
    <xf numFmtId="3" fontId="4" fillId="0" borderId="27" xfId="0" applyNumberFormat="1" applyFont="1" applyFill="1" applyBorder="1" applyAlignment="1">
      <alignment vertical="center"/>
    </xf>
    <xf numFmtId="3" fontId="4" fillId="0" borderId="21" xfId="0" applyNumberFormat="1" applyFont="1" applyFill="1" applyBorder="1" applyAlignment="1">
      <alignment vertical="center"/>
    </xf>
    <xf numFmtId="3" fontId="4" fillId="0" borderId="125" xfId="0" applyNumberFormat="1" applyFont="1" applyFill="1" applyBorder="1" applyAlignment="1">
      <alignment vertical="center"/>
    </xf>
    <xf numFmtId="10" fontId="4" fillId="0" borderId="0" xfId="20961" applyNumberFormat="1" applyFont="1"/>
    <xf numFmtId="10" fontId="4" fillId="0" borderId="0" xfId="0" applyNumberFormat="1" applyFont="1"/>
    <xf numFmtId="43" fontId="4" fillId="0" borderId="0" xfId="0" applyNumberFormat="1" applyFont="1"/>
    <xf numFmtId="3" fontId="4" fillId="0" borderId="140" xfId="0" applyNumberFormat="1" applyFont="1" applyFill="1" applyBorder="1" applyAlignment="1">
      <alignment horizontal="center" vertical="center" wrapText="1"/>
    </xf>
    <xf numFmtId="0" fontId="4" fillId="0" borderId="140" xfId="0" applyFont="1" applyFill="1" applyBorder="1" applyAlignment="1">
      <alignment vertical="center"/>
    </xf>
    <xf numFmtId="0" fontId="6" fillId="0" borderId="140" xfId="0" applyFont="1" applyFill="1" applyBorder="1" applyAlignment="1">
      <alignment vertical="center"/>
    </xf>
    <xf numFmtId="10" fontId="9" fillId="2" borderId="26" xfId="20961" applyNumberFormat="1" applyFont="1" applyFill="1" applyBorder="1" applyAlignment="1" applyProtection="1">
      <alignment vertical="center"/>
      <protection locked="0"/>
    </xf>
    <xf numFmtId="3" fontId="4" fillId="0" borderId="21" xfId="0" applyNumberFormat="1" applyFont="1" applyBorder="1" applyAlignment="1">
      <alignment horizontal="center" vertical="center"/>
    </xf>
    <xf numFmtId="3" fontId="4" fillId="0" borderId="23" xfId="0" applyNumberFormat="1" applyFont="1" applyBorder="1" applyAlignment="1"/>
    <xf numFmtId="3" fontId="4" fillId="36" borderId="26" xfId="0" applyNumberFormat="1" applyFont="1" applyFill="1" applyBorder="1"/>
    <xf numFmtId="193" fontId="0" fillId="0" borderId="0" xfId="0" applyNumberFormat="1" applyFill="1"/>
    <xf numFmtId="3" fontId="12" fillId="0" borderId="0" xfId="0" applyNumberFormat="1" applyFont="1"/>
    <xf numFmtId="193" fontId="4" fillId="0" borderId="0" xfId="0" applyNumberFormat="1" applyFont="1"/>
    <xf numFmtId="3" fontId="4" fillId="0" borderId="0" xfId="0" applyNumberFormat="1" applyFont="1" applyFill="1"/>
    <xf numFmtId="3" fontId="29" fillId="37" borderId="0" xfId="20" applyNumberFormat="1" applyBorder="1"/>
    <xf numFmtId="3" fontId="4" fillId="0" borderId="140" xfId="0" applyNumberFormat="1" applyFont="1" applyFill="1" applyBorder="1" applyAlignment="1">
      <alignment vertical="center"/>
    </xf>
    <xf numFmtId="3" fontId="4" fillId="0" borderId="26" xfId="0" applyNumberFormat="1" applyFont="1" applyFill="1" applyBorder="1" applyAlignment="1">
      <alignment vertical="center"/>
    </xf>
    <xf numFmtId="3" fontId="4" fillId="3" borderId="0" xfId="0" applyNumberFormat="1" applyFont="1" applyFill="1" applyBorder="1" applyAlignment="1">
      <alignment vertical="center"/>
    </xf>
    <xf numFmtId="3" fontId="29" fillId="37" borderId="60" xfId="20" applyNumberFormat="1" applyBorder="1"/>
    <xf numFmtId="3" fontId="29" fillId="37" borderId="28" xfId="20" applyNumberFormat="1" applyBorder="1"/>
    <xf numFmtId="3" fontId="29" fillId="37" borderId="128" xfId="20" applyNumberFormat="1" applyBorder="1"/>
    <xf numFmtId="3" fontId="29" fillId="37" borderId="137" xfId="20" applyNumberFormat="1" applyBorder="1"/>
    <xf numFmtId="3" fontId="29" fillId="37" borderId="34" xfId="20" applyNumberFormat="1" applyBorder="1"/>
    <xf numFmtId="3" fontId="4" fillId="0" borderId="0" xfId="20961" applyNumberFormat="1" applyFont="1"/>
    <xf numFmtId="9" fontId="4" fillId="0" borderId="111" xfId="20961" applyNumberFormat="1" applyFont="1" applyFill="1" applyBorder="1" applyAlignment="1">
      <alignment vertical="center"/>
    </xf>
    <xf numFmtId="9" fontId="4" fillId="0" borderId="127" xfId="20961" applyNumberFormat="1" applyFont="1" applyFill="1" applyBorder="1" applyAlignment="1">
      <alignment vertical="center"/>
    </xf>
    <xf numFmtId="0" fontId="107" fillId="0" borderId="73" xfId="0" applyFont="1" applyBorder="1" applyAlignment="1">
      <alignment horizontal="left" vertical="center" wrapText="1"/>
    </xf>
    <xf numFmtId="0" fontId="107"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9" fillId="0" borderId="118" xfId="0" applyFont="1" applyBorder="1" applyAlignment="1">
      <alignment wrapText="1"/>
    </xf>
    <xf numFmtId="0" fontId="9" fillId="0" borderId="24" xfId="0" applyFont="1" applyBorder="1" applyAlignment="1">
      <alignment wrapText="1"/>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6" xfId="0" applyFont="1" applyFill="1" applyBorder="1" applyAlignment="1">
      <alignment horizontal="center" vertical="center" wrapText="1"/>
    </xf>
    <xf numFmtId="3" fontId="104" fillId="3" borderId="74" xfId="13" applyNumberFormat="1" applyFont="1" applyFill="1" applyBorder="1" applyAlignment="1" applyProtection="1">
      <alignment horizontal="center" vertical="center" wrapText="1"/>
      <protection locked="0"/>
    </xf>
    <xf numFmtId="3" fontId="104" fillId="3" borderId="71" xfId="13" applyNumberFormat="1"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3" fontId="4" fillId="0" borderId="67" xfId="0" applyNumberFormat="1" applyFont="1" applyFill="1" applyBorder="1" applyAlignment="1">
      <alignment horizontal="center" vertical="center" wrapText="1"/>
    </xf>
    <xf numFmtId="3" fontId="4" fillId="0" borderId="60" xfId="0" applyNumberFormat="1" applyFont="1" applyFill="1" applyBorder="1" applyAlignment="1">
      <alignment horizontal="center" vertical="center" wrapText="1"/>
    </xf>
    <xf numFmtId="3" fontId="4" fillId="0" borderId="123" xfId="0" applyNumberFormat="1"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9" fillId="78" borderId="8" xfId="0" applyFont="1" applyFill="1" applyBorder="1" applyAlignment="1">
      <alignment vertical="center" wrapText="1"/>
    </xf>
    <xf numFmtId="0" fontId="109" fillId="78" borderId="10"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8" fillId="76" borderId="89"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90" xfId="0" applyFont="1" applyFill="1" applyBorder="1" applyAlignment="1">
      <alignment horizontal="center" vertical="center" wrapText="1"/>
    </xf>
    <xf numFmtId="0" fontId="108" fillId="0" borderId="102" xfId="0" applyFont="1" applyFill="1" applyBorder="1" applyAlignment="1">
      <alignment horizontal="center" vertical="center"/>
    </xf>
    <xf numFmtId="0" fontId="109" fillId="0" borderId="95" xfId="0" applyFont="1" applyFill="1" applyBorder="1" applyAlignment="1">
      <alignment horizontal="left" vertical="center"/>
    </xf>
    <xf numFmtId="0" fontId="109" fillId="0" borderId="96" xfId="0" applyFont="1" applyFill="1" applyBorder="1" applyAlignment="1">
      <alignment horizontal="left" vertical="center"/>
    </xf>
    <xf numFmtId="0" fontId="108" fillId="76" borderId="105" xfId="0" applyFont="1" applyFill="1" applyBorder="1" applyAlignment="1">
      <alignment horizontal="center" vertical="center"/>
    </xf>
    <xf numFmtId="0" fontId="108" fillId="76" borderId="106" xfId="0" applyFont="1" applyFill="1" applyBorder="1" applyAlignment="1">
      <alignment horizontal="center" vertical="center"/>
    </xf>
    <xf numFmtId="0" fontId="108" fillId="76" borderId="107" xfId="0" applyFont="1" applyFill="1" applyBorder="1" applyAlignment="1">
      <alignment horizontal="center" vertical="center"/>
    </xf>
    <xf numFmtId="0" fontId="109" fillId="0" borderId="98" xfId="0" applyFont="1" applyFill="1" applyBorder="1" applyAlignment="1">
      <alignment horizontal="left" vertical="center" wrapText="1"/>
    </xf>
    <xf numFmtId="0" fontId="109" fillId="0" borderId="99" xfId="0" applyFont="1" applyFill="1" applyBorder="1" applyAlignment="1">
      <alignment horizontal="left" vertical="center" wrapText="1"/>
    </xf>
    <xf numFmtId="0" fontId="109" fillId="0" borderId="94" xfId="0" applyFont="1" applyFill="1" applyBorder="1" applyAlignment="1">
      <alignment horizontal="left" vertical="center" wrapText="1"/>
    </xf>
    <xf numFmtId="0" fontId="109" fillId="0" borderId="103" xfId="0" applyFont="1" applyFill="1" applyBorder="1" applyAlignment="1">
      <alignment horizontal="left" vertical="center" wrapText="1"/>
    </xf>
    <xf numFmtId="0" fontId="108" fillId="76" borderId="91" xfId="0" applyFont="1" applyFill="1" applyBorder="1" applyAlignment="1">
      <alignment horizontal="center" vertical="center" wrapText="1"/>
    </xf>
    <xf numFmtId="0" fontId="108" fillId="76" borderId="92" xfId="0" applyFont="1" applyFill="1" applyBorder="1" applyAlignment="1">
      <alignment horizontal="center" vertical="center" wrapText="1"/>
    </xf>
    <xf numFmtId="0" fontId="108" fillId="76" borderId="93" xfId="0" applyFont="1" applyFill="1" applyBorder="1" applyAlignment="1">
      <alignment horizontal="center" vertical="center" wrapText="1"/>
    </xf>
    <xf numFmtId="0" fontId="108" fillId="0" borderId="104" xfId="0" applyFont="1" applyFill="1" applyBorder="1" applyAlignment="1">
      <alignment horizontal="center" vertical="center"/>
    </xf>
    <xf numFmtId="0" fontId="108" fillId="0" borderId="105" xfId="0" applyFont="1" applyFill="1" applyBorder="1" applyAlignment="1">
      <alignment horizontal="center" vertical="center"/>
    </xf>
    <xf numFmtId="0" fontId="108" fillId="0" borderId="106" xfId="0" applyFont="1" applyFill="1" applyBorder="1" applyAlignment="1">
      <alignment horizontal="center" vertical="center"/>
    </xf>
    <xf numFmtId="0" fontId="108" fillId="0" borderId="107" xfId="0" applyFont="1" applyFill="1" applyBorder="1" applyAlignment="1">
      <alignment horizontal="center" vertical="center"/>
    </xf>
    <xf numFmtId="0" fontId="108" fillId="0" borderId="100" xfId="0" applyFont="1" applyFill="1" applyBorder="1" applyAlignment="1">
      <alignment horizontal="center" vertical="center"/>
    </xf>
    <xf numFmtId="0" fontId="109" fillId="0" borderId="97" xfId="0" applyFont="1" applyFill="1" applyBorder="1" applyAlignment="1">
      <alignment horizontal="left"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9" fillId="0" borderId="84" xfId="0" applyFont="1" applyFill="1" applyBorder="1" applyAlignment="1">
      <alignment horizontal="left" vertical="center" wrapText="1"/>
    </xf>
    <xf numFmtId="0" fontId="109" fillId="0" borderId="85" xfId="0" applyFont="1" applyFill="1" applyBorder="1" applyAlignment="1">
      <alignment horizontal="left" vertical="center" wrapText="1"/>
    </xf>
    <xf numFmtId="0" fontId="108" fillId="76" borderId="131" xfId="0" applyFont="1" applyFill="1" applyBorder="1" applyAlignment="1">
      <alignment horizontal="center" vertical="center" wrapText="1"/>
    </xf>
    <xf numFmtId="0" fontId="108" fillId="76" borderId="132" xfId="0" applyFont="1" applyFill="1" applyBorder="1" applyAlignment="1">
      <alignment horizontal="center" vertical="center" wrapText="1"/>
    </xf>
    <xf numFmtId="0" fontId="108" fillId="76" borderId="133" xfId="0" applyFont="1" applyFill="1" applyBorder="1" applyAlignment="1">
      <alignment horizontal="center" vertical="center" wrapText="1"/>
    </xf>
    <xf numFmtId="0" fontId="108" fillId="0" borderId="77" xfId="0" applyFont="1" applyFill="1" applyBorder="1" applyAlignment="1">
      <alignment horizontal="center" vertical="center"/>
    </xf>
    <xf numFmtId="0" fontId="108" fillId="0" borderId="78" xfId="0" applyFont="1" applyFill="1" applyBorder="1" applyAlignment="1">
      <alignment horizontal="center" vertical="center"/>
    </xf>
    <xf numFmtId="0" fontId="108" fillId="0" borderId="79" xfId="0" applyFont="1" applyFill="1" applyBorder="1" applyAlignment="1">
      <alignment horizontal="center" vertical="center"/>
    </xf>
    <xf numFmtId="49" fontId="109" fillId="0" borderId="95" xfId="0" applyNumberFormat="1" applyFont="1" applyFill="1" applyBorder="1" applyAlignment="1">
      <alignment horizontal="left" vertical="center" wrapText="1"/>
    </xf>
    <xf numFmtId="49" fontId="109" fillId="0" borderId="96" xfId="0" applyNumberFormat="1" applyFont="1" applyFill="1" applyBorder="1" applyAlignment="1">
      <alignment horizontal="left" vertical="center" wrapText="1"/>
    </xf>
    <xf numFmtId="0" fontId="108" fillId="76" borderId="80" xfId="0" applyFont="1" applyFill="1" applyBorder="1" applyAlignment="1">
      <alignment horizontal="center" vertical="center" wrapText="1"/>
    </xf>
    <xf numFmtId="0" fontId="108" fillId="76" borderId="81" xfId="0" applyFont="1" applyFill="1" applyBorder="1" applyAlignment="1">
      <alignment horizontal="center" vertical="center" wrapText="1"/>
    </xf>
    <xf numFmtId="0" fontId="108" fillId="76" borderId="82" xfId="0" applyFont="1" applyFill="1" applyBorder="1" applyAlignment="1">
      <alignment horizontal="center" vertical="center" wrapText="1"/>
    </xf>
    <xf numFmtId="0" fontId="109" fillId="0" borderId="58"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118" xfId="0" applyFont="1" applyFill="1" applyBorder="1" applyAlignment="1">
      <alignment horizontal="left" vertical="center" wrapText="1"/>
    </xf>
    <xf numFmtId="0" fontId="109" fillId="0" borderId="116"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4" xfId="0" applyFont="1" applyFill="1" applyBorder="1" applyAlignment="1">
      <alignment vertical="center" wrapText="1"/>
    </xf>
    <xf numFmtId="0" fontId="109" fillId="0" borderId="85" xfId="0" applyFont="1" applyFill="1" applyBorder="1" applyAlignment="1">
      <alignment vertical="center" wrapText="1"/>
    </xf>
    <xf numFmtId="0" fontId="109" fillId="0" borderId="58" xfId="0" applyFont="1" applyFill="1" applyBorder="1" applyAlignment="1">
      <alignment vertical="center" wrapText="1"/>
    </xf>
    <xf numFmtId="0" fontId="109" fillId="0" borderId="11" xfId="0" applyFont="1" applyFill="1" applyBorder="1" applyAlignment="1">
      <alignment vertical="center" wrapText="1"/>
    </xf>
    <xf numFmtId="0" fontId="109" fillId="3" borderId="84" xfId="0" applyFont="1" applyFill="1" applyBorder="1" applyAlignment="1">
      <alignment horizontal="left" vertical="center" wrapText="1"/>
    </xf>
    <xf numFmtId="0" fontId="109" fillId="3" borderId="85" xfId="0" applyFont="1" applyFill="1" applyBorder="1" applyAlignment="1">
      <alignment horizontal="left" vertical="center" wrapText="1"/>
    </xf>
    <xf numFmtId="0" fontId="109" fillId="0" borderId="3" xfId="0" applyFont="1" applyFill="1" applyBorder="1" applyAlignment="1">
      <alignment horizontal="lef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7" xfId="0" applyFont="1" applyFill="1" applyBorder="1" applyAlignment="1">
      <alignment horizontal="left" vertical="center" wrapText="1"/>
    </xf>
    <xf numFmtId="0" fontId="109" fillId="0" borderId="88" xfId="0" applyFont="1" applyFill="1" applyBorder="1" applyAlignment="1">
      <alignment horizontal="lef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6" t="s">
        <v>300</v>
      </c>
      <c r="C1" s="100"/>
    </row>
    <row r="2" spans="1:3" s="193" customFormat="1" ht="15.75">
      <c r="A2" s="264">
        <v>1</v>
      </c>
      <c r="B2" s="194" t="s">
        <v>301</v>
      </c>
      <c r="C2" s="489" t="s">
        <v>901</v>
      </c>
    </row>
    <row r="3" spans="1:3" s="193" customFormat="1" ht="15.75">
      <c r="A3" s="264">
        <v>2</v>
      </c>
      <c r="B3" s="195" t="s">
        <v>302</v>
      </c>
      <c r="C3" s="489" t="s">
        <v>902</v>
      </c>
    </row>
    <row r="4" spans="1:3" s="193" customFormat="1" ht="15.75">
      <c r="A4" s="264">
        <v>3</v>
      </c>
      <c r="B4" s="195" t="s">
        <v>303</v>
      </c>
      <c r="C4" s="489" t="s">
        <v>910</v>
      </c>
    </row>
    <row r="5" spans="1:3" s="193" customFormat="1" ht="15.75">
      <c r="A5" s="265">
        <v>4</v>
      </c>
      <c r="B5" s="198" t="s">
        <v>304</v>
      </c>
      <c r="C5" s="489" t="s">
        <v>919</v>
      </c>
    </row>
    <row r="6" spans="1:3" s="197" customFormat="1" ht="65.25" customHeight="1">
      <c r="A6" s="530" t="s">
        <v>807</v>
      </c>
      <c r="B6" s="531"/>
      <c r="C6" s="531"/>
    </row>
    <row r="7" spans="1:3">
      <c r="A7" s="439" t="s">
        <v>655</v>
      </c>
      <c r="B7" s="440" t="s">
        <v>305</v>
      </c>
    </row>
    <row r="8" spans="1:3">
      <c r="A8" s="441">
        <v>1</v>
      </c>
      <c r="B8" s="437" t="s">
        <v>267</v>
      </c>
    </row>
    <row r="9" spans="1:3">
      <c r="A9" s="441">
        <v>2</v>
      </c>
      <c r="B9" s="437" t="s">
        <v>306</v>
      </c>
    </row>
    <row r="10" spans="1:3">
      <c r="A10" s="441">
        <v>3</v>
      </c>
      <c r="B10" s="437" t="s">
        <v>307</v>
      </c>
    </row>
    <row r="11" spans="1:3">
      <c r="A11" s="441">
        <v>4</v>
      </c>
      <c r="B11" s="437" t="s">
        <v>308</v>
      </c>
      <c r="C11" s="192"/>
    </row>
    <row r="12" spans="1:3">
      <c r="A12" s="441">
        <v>5</v>
      </c>
      <c r="B12" s="437" t="s">
        <v>230</v>
      </c>
    </row>
    <row r="13" spans="1:3">
      <c r="A13" s="441">
        <v>6</v>
      </c>
      <c r="B13" s="442" t="s">
        <v>191</v>
      </c>
    </row>
    <row r="14" spans="1:3">
      <c r="A14" s="441">
        <v>7</v>
      </c>
      <c r="B14" s="437" t="s">
        <v>309</v>
      </c>
    </row>
    <row r="15" spans="1:3">
      <c r="A15" s="441">
        <v>8</v>
      </c>
      <c r="B15" s="437" t="s">
        <v>313</v>
      </c>
    </row>
    <row r="16" spans="1:3">
      <c r="A16" s="441">
        <v>9</v>
      </c>
      <c r="B16" s="437" t="s">
        <v>94</v>
      </c>
    </row>
    <row r="17" spans="1:2">
      <c r="A17" s="443" t="s">
        <v>880</v>
      </c>
      <c r="B17" s="437" t="s">
        <v>850</v>
      </c>
    </row>
    <row r="18" spans="1:2">
      <c r="A18" s="441">
        <v>10</v>
      </c>
      <c r="B18" s="437" t="s">
        <v>316</v>
      </c>
    </row>
    <row r="19" spans="1:2">
      <c r="A19" s="441">
        <v>11</v>
      </c>
      <c r="B19" s="442" t="s">
        <v>294</v>
      </c>
    </row>
    <row r="20" spans="1:2">
      <c r="A20" s="441">
        <v>12</v>
      </c>
      <c r="B20" s="442" t="s">
        <v>291</v>
      </c>
    </row>
    <row r="21" spans="1:2">
      <c r="A21" s="441">
        <v>13</v>
      </c>
      <c r="B21" s="444" t="s">
        <v>777</v>
      </c>
    </row>
    <row r="22" spans="1:2">
      <c r="A22" s="441">
        <v>14</v>
      </c>
      <c r="B22" s="445" t="s">
        <v>837</v>
      </c>
    </row>
    <row r="23" spans="1:2">
      <c r="A23" s="446">
        <v>15</v>
      </c>
      <c r="B23" s="442" t="s">
        <v>83</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scale="4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6" sqref="B6"/>
    </sheetView>
  </sheetViews>
  <sheetFormatPr defaultRowHeight="15"/>
  <cols>
    <col min="1" max="1" width="9.5703125" style="5" bestFit="1" customWidth="1"/>
    <col min="2" max="2" width="132.42578125" style="2" customWidth="1"/>
    <col min="3" max="3" width="18.42578125" style="2" customWidth="1"/>
  </cols>
  <sheetData>
    <row r="1" spans="1:6" ht="15.75">
      <c r="A1" s="18" t="s">
        <v>231</v>
      </c>
      <c r="B1" s="468" t="str">
        <f>'1. key ratios'!B1</f>
        <v>სს ”საქართველოს ბანკი”</v>
      </c>
      <c r="D1" s="2"/>
      <c r="E1" s="2"/>
      <c r="F1" s="2"/>
    </row>
    <row r="2" spans="1:6" s="22" customFormat="1" ht="15.75" customHeight="1">
      <c r="A2" s="22" t="s">
        <v>232</v>
      </c>
      <c r="B2" s="469">
        <f>'1. key ratios'!B2</f>
        <v>43100</v>
      </c>
    </row>
    <row r="3" spans="1:6" s="22" customFormat="1" ht="15.75" customHeight="1"/>
    <row r="4" spans="1:6" ht="15.75" thickBot="1">
      <c r="A4" s="5" t="s">
        <v>664</v>
      </c>
      <c r="B4" s="65" t="s">
        <v>94</v>
      </c>
    </row>
    <row r="5" spans="1:6">
      <c r="A5" s="145" t="s">
        <v>32</v>
      </c>
      <c r="B5" s="146"/>
      <c r="C5" s="147" t="s">
        <v>33</v>
      </c>
    </row>
    <row r="6" spans="1:6">
      <c r="A6" s="148">
        <v>1</v>
      </c>
      <c r="B6" s="89" t="s">
        <v>34</v>
      </c>
      <c r="C6" s="319">
        <f>SUM(C7:C11)</f>
        <v>1301594843.2023945</v>
      </c>
    </row>
    <row r="7" spans="1:6">
      <c r="A7" s="148">
        <v>2</v>
      </c>
      <c r="B7" s="86" t="s">
        <v>35</v>
      </c>
      <c r="C7" s="455">
        <v>27821150.18</v>
      </c>
    </row>
    <row r="8" spans="1:6">
      <c r="A8" s="148">
        <v>3</v>
      </c>
      <c r="B8" s="80" t="s">
        <v>36</v>
      </c>
      <c r="C8" s="455">
        <v>170454977.31999999</v>
      </c>
    </row>
    <row r="9" spans="1:6">
      <c r="A9" s="148">
        <v>4</v>
      </c>
      <c r="B9" s="80" t="s">
        <v>37</v>
      </c>
      <c r="C9" s="455">
        <v>59729288</v>
      </c>
    </row>
    <row r="10" spans="1:6">
      <c r="A10" s="148">
        <v>5</v>
      </c>
      <c r="B10" s="80" t="s">
        <v>38</v>
      </c>
      <c r="C10" s="455">
        <v>0</v>
      </c>
    </row>
    <row r="11" spans="1:6">
      <c r="A11" s="148">
        <v>6</v>
      </c>
      <c r="B11" s="87" t="s">
        <v>39</v>
      </c>
      <c r="C11" s="455">
        <v>1043589427.7023945</v>
      </c>
    </row>
    <row r="12" spans="1:6" s="4" customFormat="1">
      <c r="A12" s="148">
        <v>7</v>
      </c>
      <c r="B12" s="89" t="s">
        <v>40</v>
      </c>
      <c r="C12" s="320">
        <f>SUM(C13:C27)</f>
        <v>159750012.1697605</v>
      </c>
    </row>
    <row r="13" spans="1:6" s="4" customFormat="1">
      <c r="A13" s="148">
        <v>8</v>
      </c>
      <c r="B13" s="88" t="s">
        <v>41</v>
      </c>
      <c r="C13" s="456">
        <v>59729288</v>
      </c>
    </row>
    <row r="14" spans="1:6" s="4" customFormat="1" ht="25.5">
      <c r="A14" s="148">
        <v>9</v>
      </c>
      <c r="B14" s="81" t="s">
        <v>42</v>
      </c>
      <c r="C14" s="456">
        <v>0</v>
      </c>
    </row>
    <row r="15" spans="1:6" s="4" customFormat="1">
      <c r="A15" s="148">
        <v>10</v>
      </c>
      <c r="B15" s="82" t="s">
        <v>43</v>
      </c>
      <c r="C15" s="456">
        <v>76264302.5</v>
      </c>
    </row>
    <row r="16" spans="1:6" s="4" customFormat="1">
      <c r="A16" s="148">
        <v>11</v>
      </c>
      <c r="B16" s="83" t="s">
        <v>44</v>
      </c>
      <c r="C16" s="456">
        <v>0</v>
      </c>
    </row>
    <row r="17" spans="1:3" s="4" customFormat="1">
      <c r="A17" s="148">
        <v>12</v>
      </c>
      <c r="B17" s="82" t="s">
        <v>45</v>
      </c>
      <c r="C17" s="456">
        <v>2303508.2000000002</v>
      </c>
    </row>
    <row r="18" spans="1:3" s="4" customFormat="1">
      <c r="A18" s="148">
        <v>13</v>
      </c>
      <c r="B18" s="82" t="s">
        <v>46</v>
      </c>
      <c r="C18" s="456">
        <v>0</v>
      </c>
    </row>
    <row r="19" spans="1:3" s="4" customFormat="1">
      <c r="A19" s="148">
        <v>14</v>
      </c>
      <c r="B19" s="82" t="s">
        <v>47</v>
      </c>
      <c r="C19" s="456">
        <v>0</v>
      </c>
    </row>
    <row r="20" spans="1:3" s="4" customFormat="1" ht="25.5">
      <c r="A20" s="148">
        <v>15</v>
      </c>
      <c r="B20" s="82" t="s">
        <v>48</v>
      </c>
      <c r="C20" s="456">
        <v>0</v>
      </c>
    </row>
    <row r="21" spans="1:3" s="4" customFormat="1" ht="25.5">
      <c r="A21" s="148">
        <v>16</v>
      </c>
      <c r="B21" s="81" t="s">
        <v>49</v>
      </c>
      <c r="C21" s="456">
        <v>0</v>
      </c>
    </row>
    <row r="22" spans="1:3" s="4" customFormat="1">
      <c r="A22" s="148">
        <v>17</v>
      </c>
      <c r="B22" s="149" t="s">
        <v>50</v>
      </c>
      <c r="C22" s="456">
        <v>14251364.18</v>
      </c>
    </row>
    <row r="23" spans="1:3" s="4" customFormat="1" ht="25.5">
      <c r="A23" s="148">
        <v>18</v>
      </c>
      <c r="B23" s="81" t="s">
        <v>51</v>
      </c>
      <c r="C23" s="456">
        <v>7201549.2897605002</v>
      </c>
    </row>
    <row r="24" spans="1:3" s="4" customFormat="1" ht="25.5">
      <c r="A24" s="148">
        <v>19</v>
      </c>
      <c r="B24" s="81" t="s">
        <v>52</v>
      </c>
      <c r="C24" s="456">
        <v>0</v>
      </c>
    </row>
    <row r="25" spans="1:3" s="4" customFormat="1" ht="25.5">
      <c r="A25" s="148">
        <v>20</v>
      </c>
      <c r="B25" s="84" t="s">
        <v>53</v>
      </c>
      <c r="C25" s="456">
        <v>0</v>
      </c>
    </row>
    <row r="26" spans="1:3" s="4" customFormat="1">
      <c r="A26" s="148">
        <v>21</v>
      </c>
      <c r="B26" s="84" t="s">
        <v>54</v>
      </c>
      <c r="C26" s="456">
        <v>0</v>
      </c>
    </row>
    <row r="27" spans="1:3" s="4" customFormat="1" ht="25.5">
      <c r="A27" s="148">
        <v>22</v>
      </c>
      <c r="B27" s="84" t="s">
        <v>55</v>
      </c>
      <c r="C27" s="456">
        <v>0</v>
      </c>
    </row>
    <row r="28" spans="1:3" s="4" customFormat="1">
      <c r="A28" s="148">
        <v>23</v>
      </c>
      <c r="B28" s="90" t="s">
        <v>29</v>
      </c>
      <c r="C28" s="320">
        <f>C6-C12</f>
        <v>1141844831.032634</v>
      </c>
    </row>
    <row r="29" spans="1:3" s="4" customFormat="1">
      <c r="A29" s="150"/>
      <c r="B29" s="85"/>
      <c r="C29" s="321"/>
    </row>
    <row r="30" spans="1:3" s="4" customFormat="1">
      <c r="A30" s="150">
        <v>24</v>
      </c>
      <c r="B30" s="90" t="s">
        <v>56</v>
      </c>
      <c r="C30" s="320">
        <f>C31+C34</f>
        <v>0</v>
      </c>
    </row>
    <row r="31" spans="1:3" s="4" customFormat="1">
      <c r="A31" s="150">
        <v>25</v>
      </c>
      <c r="B31" s="80" t="s">
        <v>57</v>
      </c>
      <c r="C31" s="322">
        <f>C32+C33</f>
        <v>0</v>
      </c>
    </row>
    <row r="32" spans="1:3" s="4" customFormat="1">
      <c r="A32" s="150">
        <v>26</v>
      </c>
      <c r="B32" s="190" t="s">
        <v>58</v>
      </c>
      <c r="C32" s="321"/>
    </row>
    <row r="33" spans="1:3" s="4" customFormat="1">
      <c r="A33" s="150">
        <v>27</v>
      </c>
      <c r="B33" s="190" t="s">
        <v>59</v>
      </c>
      <c r="C33" s="321"/>
    </row>
    <row r="34" spans="1:3" s="4" customFormat="1">
      <c r="A34" s="150">
        <v>28</v>
      </c>
      <c r="B34" s="80" t="s">
        <v>60</v>
      </c>
      <c r="C34" s="321"/>
    </row>
    <row r="35" spans="1:3" s="4" customFormat="1">
      <c r="A35" s="150">
        <v>29</v>
      </c>
      <c r="B35" s="90" t="s">
        <v>61</v>
      </c>
      <c r="C35" s="320">
        <f>SUM(C36:C40)</f>
        <v>0</v>
      </c>
    </row>
    <row r="36" spans="1:3" s="4" customFormat="1">
      <c r="A36" s="150">
        <v>30</v>
      </c>
      <c r="B36" s="81" t="s">
        <v>62</v>
      </c>
      <c r="C36" s="321"/>
    </row>
    <row r="37" spans="1:3" s="4" customFormat="1">
      <c r="A37" s="150">
        <v>31</v>
      </c>
      <c r="B37" s="82" t="s">
        <v>63</v>
      </c>
      <c r="C37" s="321"/>
    </row>
    <row r="38" spans="1:3" s="4" customFormat="1" ht="25.5">
      <c r="A38" s="150">
        <v>32</v>
      </c>
      <c r="B38" s="81" t="s">
        <v>64</v>
      </c>
      <c r="C38" s="321"/>
    </row>
    <row r="39" spans="1:3" s="4" customFormat="1" ht="25.5">
      <c r="A39" s="150">
        <v>33</v>
      </c>
      <c r="B39" s="81" t="s">
        <v>52</v>
      </c>
      <c r="C39" s="321"/>
    </row>
    <row r="40" spans="1:3" s="4" customFormat="1" ht="25.5">
      <c r="A40" s="150">
        <v>34</v>
      </c>
      <c r="B40" s="84" t="s">
        <v>65</v>
      </c>
      <c r="C40" s="321"/>
    </row>
    <row r="41" spans="1:3" s="4" customFormat="1">
      <c r="A41" s="150">
        <v>35</v>
      </c>
      <c r="B41" s="90" t="s">
        <v>30</v>
      </c>
      <c r="C41" s="320">
        <f>C30-C35</f>
        <v>0</v>
      </c>
    </row>
    <row r="42" spans="1:3" s="4" customFormat="1">
      <c r="A42" s="150"/>
      <c r="B42" s="85"/>
      <c r="C42" s="321"/>
    </row>
    <row r="43" spans="1:3" s="4" customFormat="1">
      <c r="A43" s="150">
        <v>36</v>
      </c>
      <c r="B43" s="91" t="s">
        <v>66</v>
      </c>
      <c r="C43" s="320">
        <f>SUM(C44:C46)</f>
        <v>501688774.49025118</v>
      </c>
    </row>
    <row r="44" spans="1:3" s="4" customFormat="1">
      <c r="A44" s="150">
        <v>37</v>
      </c>
      <c r="B44" s="80" t="s">
        <v>67</v>
      </c>
      <c r="C44" s="456">
        <v>401791000</v>
      </c>
    </row>
    <row r="45" spans="1:3" s="4" customFormat="1">
      <c r="A45" s="150">
        <v>38</v>
      </c>
      <c r="B45" s="80" t="s">
        <v>68</v>
      </c>
      <c r="C45" s="456">
        <v>0</v>
      </c>
    </row>
    <row r="46" spans="1:3" s="4" customFormat="1">
      <c r="A46" s="150">
        <v>39</v>
      </c>
      <c r="B46" s="80" t="s">
        <v>69</v>
      </c>
      <c r="C46" s="456">
        <v>99897774.490251184</v>
      </c>
    </row>
    <row r="47" spans="1:3" s="4" customFormat="1">
      <c r="A47" s="150">
        <v>40</v>
      </c>
      <c r="B47" s="91" t="s">
        <v>70</v>
      </c>
      <c r="C47" s="320">
        <f>SUM(C48:C51)</f>
        <v>0</v>
      </c>
    </row>
    <row r="48" spans="1:3" s="4" customFormat="1">
      <c r="A48" s="150">
        <v>41</v>
      </c>
      <c r="B48" s="81" t="s">
        <v>71</v>
      </c>
      <c r="C48" s="321"/>
    </row>
    <row r="49" spans="1:3" s="4" customFormat="1">
      <c r="A49" s="150">
        <v>42</v>
      </c>
      <c r="B49" s="82" t="s">
        <v>72</v>
      </c>
      <c r="C49" s="321"/>
    </row>
    <row r="50" spans="1:3" s="4" customFormat="1" ht="25.5">
      <c r="A50" s="150">
        <v>43</v>
      </c>
      <c r="B50" s="81" t="s">
        <v>73</v>
      </c>
      <c r="C50" s="321"/>
    </row>
    <row r="51" spans="1:3" s="4" customFormat="1" ht="25.5">
      <c r="A51" s="150">
        <v>44</v>
      </c>
      <c r="B51" s="81" t="s">
        <v>52</v>
      </c>
      <c r="C51" s="321"/>
    </row>
    <row r="52" spans="1:3" s="4" customFormat="1" ht="15.75" thickBot="1">
      <c r="A52" s="151">
        <v>45</v>
      </c>
      <c r="B52" s="152" t="s">
        <v>31</v>
      </c>
      <c r="C52" s="323">
        <f>C43-C47</f>
        <v>501688774.49025118</v>
      </c>
    </row>
    <row r="55" spans="1:3">
      <c r="B55" s="2" t="s">
        <v>269</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1"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workbookViewId="0">
      <selection activeCell="C7" sqref="C7:D21"/>
    </sheetView>
  </sheetViews>
  <sheetFormatPr defaultColWidth="9.140625" defaultRowHeight="12.75"/>
  <cols>
    <col min="1" max="1" width="10.85546875" style="380" bestFit="1" customWidth="1"/>
    <col min="2" max="2" width="59" style="380" customWidth="1"/>
    <col min="3" max="3" width="16.7109375" style="380" bestFit="1" customWidth="1"/>
    <col min="4" max="4" width="13.28515625" style="380" bestFit="1" customWidth="1"/>
    <col min="5" max="16384" width="9.140625" style="380"/>
  </cols>
  <sheetData>
    <row r="1" spans="1:4" ht="15">
      <c r="A1" s="18" t="s">
        <v>231</v>
      </c>
      <c r="B1" s="468" t="str">
        <f>'1. key ratios'!B1</f>
        <v>სს ”საქართველოს ბანკი”</v>
      </c>
    </row>
    <row r="2" spans="1:4" s="22" customFormat="1" ht="15.75" customHeight="1">
      <c r="A2" s="22" t="s">
        <v>232</v>
      </c>
      <c r="B2" s="469">
        <f>'1. key ratios'!B2</f>
        <v>43100</v>
      </c>
    </row>
    <row r="3" spans="1:4" s="22" customFormat="1" ht="15.75" customHeight="1"/>
    <row r="4" spans="1:4" ht="13.5" thickBot="1">
      <c r="A4" s="381" t="s">
        <v>849</v>
      </c>
      <c r="B4" s="419" t="s">
        <v>850</v>
      </c>
    </row>
    <row r="5" spans="1:4" s="420" customFormat="1" ht="25.5">
      <c r="A5" s="555" t="s">
        <v>851</v>
      </c>
      <c r="B5" s="556"/>
      <c r="C5" s="402" t="s">
        <v>852</v>
      </c>
      <c r="D5" s="403" t="s">
        <v>853</v>
      </c>
    </row>
    <row r="6" spans="1:4" s="421" customFormat="1">
      <c r="A6" s="404">
        <v>1</v>
      </c>
      <c r="B6" s="405" t="s">
        <v>854</v>
      </c>
      <c r="C6" s="405"/>
      <c r="D6" s="406"/>
    </row>
    <row r="7" spans="1:4" s="421" customFormat="1">
      <c r="A7" s="407" t="s">
        <v>855</v>
      </c>
      <c r="B7" s="408" t="s">
        <v>856</v>
      </c>
      <c r="C7" s="408" t="s">
        <v>877</v>
      </c>
      <c r="D7" s="409"/>
    </row>
    <row r="8" spans="1:4" s="421" customFormat="1">
      <c r="A8" s="407" t="s">
        <v>857</v>
      </c>
      <c r="B8" s="408" t="s">
        <v>858</v>
      </c>
      <c r="C8" s="408" t="s">
        <v>859</v>
      </c>
      <c r="D8" s="409"/>
    </row>
    <row r="9" spans="1:4" s="421" customFormat="1">
      <c r="A9" s="407" t="s">
        <v>860</v>
      </c>
      <c r="B9" s="408" t="s">
        <v>861</v>
      </c>
      <c r="C9" s="408" t="s">
        <v>862</v>
      </c>
      <c r="D9" s="409"/>
    </row>
    <row r="10" spans="1:4" s="421" customFormat="1">
      <c r="A10" s="404" t="s">
        <v>863</v>
      </c>
      <c r="B10" s="405" t="s">
        <v>864</v>
      </c>
      <c r="C10" s="405"/>
      <c r="D10" s="406"/>
    </row>
    <row r="11" spans="1:4" s="422" customFormat="1">
      <c r="A11" s="410" t="s">
        <v>865</v>
      </c>
      <c r="B11" s="411" t="s">
        <v>866</v>
      </c>
      <c r="C11" s="411" t="s">
        <v>867</v>
      </c>
      <c r="D11" s="412"/>
    </row>
    <row r="12" spans="1:4" s="422" customFormat="1">
      <c r="A12" s="410" t="s">
        <v>868</v>
      </c>
      <c r="B12" s="411" t="s">
        <v>869</v>
      </c>
      <c r="C12" s="411" t="s">
        <v>870</v>
      </c>
      <c r="D12" s="412"/>
    </row>
    <row r="13" spans="1:4" s="422" customFormat="1">
      <c r="A13" s="410" t="s">
        <v>871</v>
      </c>
      <c r="B13" s="411" t="s">
        <v>872</v>
      </c>
      <c r="C13" s="411" t="s">
        <v>870</v>
      </c>
      <c r="D13" s="412"/>
    </row>
    <row r="14" spans="1:4" s="421" customFormat="1">
      <c r="A14" s="404" t="s">
        <v>873</v>
      </c>
      <c r="B14" s="405" t="s">
        <v>874</v>
      </c>
      <c r="C14" s="413"/>
      <c r="D14" s="406"/>
    </row>
    <row r="15" spans="1:4" s="421" customFormat="1">
      <c r="A15" s="438" t="s">
        <v>881</v>
      </c>
      <c r="B15" s="411" t="s">
        <v>884</v>
      </c>
      <c r="C15" s="411"/>
      <c r="D15" s="412"/>
    </row>
    <row r="16" spans="1:4" s="421" customFormat="1">
      <c r="A16" s="438" t="s">
        <v>882</v>
      </c>
      <c r="B16" s="411" t="s">
        <v>885</v>
      </c>
      <c r="C16" s="411"/>
      <c r="D16" s="412"/>
    </row>
    <row r="17" spans="1:6" s="421" customFormat="1">
      <c r="A17" s="438" t="s">
        <v>883</v>
      </c>
      <c r="B17" s="411" t="s">
        <v>886</v>
      </c>
      <c r="C17" s="411"/>
      <c r="D17" s="412"/>
    </row>
    <row r="18" spans="1:6" s="420" customFormat="1" ht="25.5">
      <c r="A18" s="557" t="s">
        <v>875</v>
      </c>
      <c r="B18" s="558"/>
      <c r="C18" s="414" t="s">
        <v>852</v>
      </c>
      <c r="D18" s="415" t="s">
        <v>853</v>
      </c>
    </row>
    <row r="19" spans="1:6" s="421" customFormat="1">
      <c r="A19" s="416">
        <v>4</v>
      </c>
      <c r="B19" s="411" t="s">
        <v>29</v>
      </c>
      <c r="C19" s="417">
        <v>0</v>
      </c>
      <c r="D19" s="418"/>
    </row>
    <row r="20" spans="1:6" s="421" customFormat="1">
      <c r="A20" s="416">
        <v>5</v>
      </c>
      <c r="B20" s="411" t="s">
        <v>130</v>
      </c>
      <c r="C20" s="417">
        <v>0</v>
      </c>
      <c r="D20" s="418"/>
    </row>
    <row r="21" spans="1:6" s="421" customFormat="1" ht="13.5" thickBot="1">
      <c r="A21" s="423" t="s">
        <v>876</v>
      </c>
      <c r="B21" s="424" t="s">
        <v>94</v>
      </c>
      <c r="C21" s="425">
        <v>0</v>
      </c>
      <c r="D21" s="426"/>
    </row>
    <row r="22" spans="1:6">
      <c r="F22" s="381"/>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B6" sqref="B6"/>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231</v>
      </c>
      <c r="B1" s="468" t="str">
        <f>'1. key ratios'!B1</f>
        <v>სს ”საქართველოს ბანკი”</v>
      </c>
      <c r="E1" s="2"/>
      <c r="F1" s="2"/>
    </row>
    <row r="2" spans="1:6" s="22" customFormat="1" ht="15.75" customHeight="1">
      <c r="A2" s="22" t="s">
        <v>232</v>
      </c>
      <c r="B2" s="469">
        <f>'1. key ratios'!B2</f>
        <v>43100</v>
      </c>
    </row>
    <row r="3" spans="1:6" s="22" customFormat="1" ht="15.75" customHeight="1">
      <c r="A3" s="27"/>
    </row>
    <row r="4" spans="1:6" s="22" customFormat="1" ht="15.75" customHeight="1" thickBot="1">
      <c r="A4" s="22" t="s">
        <v>665</v>
      </c>
      <c r="B4" s="213" t="s">
        <v>316</v>
      </c>
      <c r="D4" s="215" t="s">
        <v>135</v>
      </c>
    </row>
    <row r="5" spans="1:6" ht="38.25">
      <c r="A5" s="163" t="s">
        <v>32</v>
      </c>
      <c r="B5" s="164" t="s">
        <v>275</v>
      </c>
      <c r="C5" s="165" t="s">
        <v>281</v>
      </c>
      <c r="D5" s="214" t="s">
        <v>317</v>
      </c>
    </row>
    <row r="6" spans="1:6">
      <c r="A6" s="153">
        <v>1</v>
      </c>
      <c r="B6" s="92" t="s">
        <v>196</v>
      </c>
      <c r="C6" s="457">
        <f>'2. RC'!E7</f>
        <v>415647916.58000004</v>
      </c>
      <c r="D6" s="154"/>
      <c r="E6" s="8"/>
    </row>
    <row r="7" spans="1:6">
      <c r="A7" s="153">
        <v>2</v>
      </c>
      <c r="B7" s="93" t="s">
        <v>197</v>
      </c>
      <c r="C7" s="457">
        <f>'2. RC'!E8</f>
        <v>1050840670.4514999</v>
      </c>
      <c r="D7" s="155"/>
      <c r="E7" s="8"/>
    </row>
    <row r="8" spans="1:6">
      <c r="A8" s="153">
        <v>3</v>
      </c>
      <c r="B8" s="93" t="s">
        <v>198</v>
      </c>
      <c r="C8" s="457">
        <f>'2. RC'!E9</f>
        <v>1131486936.45</v>
      </c>
      <c r="D8" s="155"/>
      <c r="E8" s="8"/>
    </row>
    <row r="9" spans="1:6">
      <c r="A9" s="153">
        <v>4</v>
      </c>
      <c r="B9" s="93" t="s">
        <v>227</v>
      </c>
      <c r="C9" s="457">
        <f>'2. RC'!E10</f>
        <v>303.24</v>
      </c>
      <c r="D9" s="155"/>
      <c r="E9" s="8"/>
    </row>
    <row r="10" spans="1:6">
      <c r="A10" s="153">
        <v>5</v>
      </c>
      <c r="B10" s="93" t="s">
        <v>199</v>
      </c>
      <c r="C10" s="457">
        <f>'2. RC'!E11</f>
        <v>1507016775.316896</v>
      </c>
      <c r="D10" s="155"/>
      <c r="E10" s="8"/>
    </row>
    <row r="11" spans="1:6">
      <c r="A11" s="153">
        <v>6.1</v>
      </c>
      <c r="B11" s="93" t="s">
        <v>200</v>
      </c>
      <c r="C11" s="457">
        <f>'2. RC'!E12</f>
        <v>7235342409.4899998</v>
      </c>
      <c r="D11" s="156"/>
      <c r="E11" s="9"/>
    </row>
    <row r="12" spans="1:6">
      <c r="A12" s="153">
        <v>6.2</v>
      </c>
      <c r="B12" s="94" t="s">
        <v>201</v>
      </c>
      <c r="C12" s="325">
        <f>'2. RC'!E13</f>
        <v>-361345106.64679998</v>
      </c>
      <c r="D12" s="271" t="s">
        <v>892</v>
      </c>
      <c r="E12" s="9"/>
    </row>
    <row r="13" spans="1:6">
      <c r="A13" s="153" t="s">
        <v>804</v>
      </c>
      <c r="B13" s="95" t="s">
        <v>805</v>
      </c>
      <c r="C13" s="325">
        <v>-131113208.56479999</v>
      </c>
      <c r="D13" s="271" t="s">
        <v>893</v>
      </c>
      <c r="E13" s="9"/>
    </row>
    <row r="14" spans="1:6">
      <c r="A14" s="153">
        <v>6</v>
      </c>
      <c r="B14" s="93" t="s">
        <v>202</v>
      </c>
      <c r="C14" s="331">
        <f>C11+C12</f>
        <v>6873997302.8431997</v>
      </c>
      <c r="D14" s="156"/>
      <c r="E14" s="8"/>
    </row>
    <row r="15" spans="1:6">
      <c r="A15" s="153">
        <v>7</v>
      </c>
      <c r="B15" s="93" t="s">
        <v>203</v>
      </c>
      <c r="C15" s="324">
        <f>'2. RC'!E15</f>
        <v>82560168.087899998</v>
      </c>
      <c r="D15" s="155"/>
      <c r="E15" s="8"/>
    </row>
    <row r="16" spans="1:6">
      <c r="A16" s="153">
        <v>8</v>
      </c>
      <c r="B16" s="93" t="s">
        <v>204</v>
      </c>
      <c r="C16" s="324">
        <f>'2. RC'!E16</f>
        <v>94932986.173999995</v>
      </c>
      <c r="D16" s="155"/>
      <c r="E16" s="8"/>
    </row>
    <row r="17" spans="1:5">
      <c r="A17" s="153">
        <v>9</v>
      </c>
      <c r="B17" s="93" t="s">
        <v>205</v>
      </c>
      <c r="C17" s="324">
        <f>'2. RC'!E17</f>
        <v>126636431.08</v>
      </c>
      <c r="D17" s="155"/>
      <c r="E17" s="8"/>
    </row>
    <row r="18" spans="1:5">
      <c r="A18" s="153">
        <v>9.1</v>
      </c>
      <c r="B18" s="95" t="s">
        <v>290</v>
      </c>
      <c r="C18" s="325">
        <v>14251364.18</v>
      </c>
      <c r="D18" s="271" t="s">
        <v>894</v>
      </c>
      <c r="E18" s="8"/>
    </row>
    <row r="19" spans="1:5">
      <c r="A19" s="153">
        <v>9.1999999999999993</v>
      </c>
      <c r="B19" s="95" t="s">
        <v>280</v>
      </c>
      <c r="C19" s="325"/>
      <c r="D19" s="271"/>
      <c r="E19" s="8"/>
    </row>
    <row r="20" spans="1:5">
      <c r="A20" s="153">
        <v>9.3000000000000007</v>
      </c>
      <c r="B20" s="95" t="s">
        <v>279</v>
      </c>
      <c r="C20" s="325">
        <f>'9. Capital'!C23</f>
        <v>7201549.2897605002</v>
      </c>
      <c r="D20" s="271" t="s">
        <v>895</v>
      </c>
      <c r="E20" s="8"/>
    </row>
    <row r="21" spans="1:5">
      <c r="A21" s="153">
        <v>10</v>
      </c>
      <c r="B21" s="93" t="s">
        <v>206</v>
      </c>
      <c r="C21" s="324">
        <f>'2. RC'!E18</f>
        <v>386608004.33600003</v>
      </c>
      <c r="D21" s="155"/>
      <c r="E21" s="8"/>
    </row>
    <row r="22" spans="1:5">
      <c r="A22" s="153">
        <v>10.1</v>
      </c>
      <c r="B22" s="95" t="s">
        <v>278</v>
      </c>
      <c r="C22" s="324">
        <f>'9. Capital'!C15</f>
        <v>76264302.5</v>
      </c>
      <c r="D22" s="271" t="s">
        <v>707</v>
      </c>
      <c r="E22" s="8"/>
    </row>
    <row r="23" spans="1:5">
      <c r="A23" s="153">
        <v>11</v>
      </c>
      <c r="B23" s="96" t="s">
        <v>207</v>
      </c>
      <c r="C23" s="326">
        <f>'2. RC'!E19</f>
        <v>227941403.87780005</v>
      </c>
      <c r="D23" s="157"/>
      <c r="E23" s="8"/>
    </row>
    <row r="24" spans="1:5">
      <c r="A24" s="153">
        <v>12</v>
      </c>
      <c r="B24" s="98" t="s">
        <v>208</v>
      </c>
      <c r="C24" s="327">
        <f>SUM(C6:C10,C14:C17,C21,C23)</f>
        <v>11897668898.437296</v>
      </c>
      <c r="D24" s="158"/>
      <c r="E24" s="7"/>
    </row>
    <row r="25" spans="1:5">
      <c r="A25" s="153">
        <v>13</v>
      </c>
      <c r="B25" s="93" t="s">
        <v>209</v>
      </c>
      <c r="C25" s="328">
        <f>'2. RC'!E22</f>
        <v>401922174.90999997</v>
      </c>
      <c r="D25" s="159"/>
      <c r="E25" s="8"/>
    </row>
    <row r="26" spans="1:5">
      <c r="A26" s="153">
        <v>14</v>
      </c>
      <c r="B26" s="93" t="s">
        <v>210</v>
      </c>
      <c r="C26" s="328">
        <f>'2. RC'!E23</f>
        <v>2240384364.8855</v>
      </c>
      <c r="D26" s="155"/>
      <c r="E26" s="8"/>
    </row>
    <row r="27" spans="1:5">
      <c r="A27" s="153">
        <v>15</v>
      </c>
      <c r="B27" s="93" t="s">
        <v>211</v>
      </c>
      <c r="C27" s="328">
        <f>'2. RC'!E24</f>
        <v>1356883784.7199998</v>
      </c>
      <c r="D27" s="155"/>
      <c r="E27" s="8"/>
    </row>
    <row r="28" spans="1:5">
      <c r="A28" s="153">
        <v>16</v>
      </c>
      <c r="B28" s="93" t="s">
        <v>212</v>
      </c>
      <c r="C28" s="328">
        <f>'2. RC'!E25</f>
        <v>3104657868.0599995</v>
      </c>
      <c r="D28" s="155"/>
      <c r="E28" s="8"/>
    </row>
    <row r="29" spans="1:5">
      <c r="A29" s="153">
        <v>17</v>
      </c>
      <c r="B29" s="93" t="s">
        <v>213</v>
      </c>
      <c r="C29" s="328">
        <f>'2. RC'!E26</f>
        <v>761513048.60000002</v>
      </c>
      <c r="D29" s="155"/>
      <c r="E29" s="8"/>
    </row>
    <row r="30" spans="1:5">
      <c r="A30" s="153">
        <v>18</v>
      </c>
      <c r="B30" s="93" t="s">
        <v>214</v>
      </c>
      <c r="C30" s="328">
        <f>'2. RC'!E27</f>
        <v>2144101612.0164001</v>
      </c>
      <c r="D30" s="155"/>
      <c r="E30" s="8"/>
    </row>
    <row r="31" spans="1:5">
      <c r="A31" s="153">
        <v>19</v>
      </c>
      <c r="B31" s="93" t="s">
        <v>215</v>
      </c>
      <c r="C31" s="328">
        <f>'2. RC'!E28</f>
        <v>36917227.200000003</v>
      </c>
      <c r="D31" s="155"/>
      <c r="E31" s="8"/>
    </row>
    <row r="32" spans="1:5">
      <c r="A32" s="153">
        <v>20</v>
      </c>
      <c r="B32" s="93" t="s">
        <v>137</v>
      </c>
      <c r="C32" s="328">
        <f>'2. RC'!E29</f>
        <v>124284483.413</v>
      </c>
      <c r="D32" s="155"/>
      <c r="E32" s="8"/>
    </row>
    <row r="33" spans="1:5">
      <c r="A33" s="153">
        <v>20.100000000000001</v>
      </c>
      <c r="B33" s="97" t="s">
        <v>803</v>
      </c>
      <c r="C33" s="326">
        <v>12811794.863</v>
      </c>
      <c r="D33" s="271" t="s">
        <v>893</v>
      </c>
      <c r="E33" s="8"/>
    </row>
    <row r="34" spans="1:5">
      <c r="A34" s="153">
        <v>21</v>
      </c>
      <c r="B34" s="96" t="s">
        <v>216</v>
      </c>
      <c r="C34" s="326">
        <f>'2. RC'!E30</f>
        <v>427713000</v>
      </c>
      <c r="D34" s="157"/>
      <c r="E34" s="8"/>
    </row>
    <row r="35" spans="1:5">
      <c r="A35" s="153">
        <v>21.1</v>
      </c>
      <c r="B35" s="97" t="s">
        <v>277</v>
      </c>
      <c r="C35" s="329">
        <v>401791000</v>
      </c>
      <c r="D35" s="271" t="s">
        <v>892</v>
      </c>
      <c r="E35" s="8"/>
    </row>
    <row r="36" spans="1:5">
      <c r="A36" s="153">
        <v>22</v>
      </c>
      <c r="B36" s="98" t="s">
        <v>217</v>
      </c>
      <c r="C36" s="327">
        <f>SUM(C25:C34)-C33</f>
        <v>10598377563.804899</v>
      </c>
      <c r="D36" s="158"/>
      <c r="E36" s="7"/>
    </row>
    <row r="37" spans="1:5">
      <c r="A37" s="153">
        <v>23</v>
      </c>
      <c r="B37" s="96" t="s">
        <v>218</v>
      </c>
      <c r="C37" s="324">
        <f>'2. RC'!E33</f>
        <v>27821150.18</v>
      </c>
      <c r="D37" s="271" t="s">
        <v>896</v>
      </c>
      <c r="E37" s="8"/>
    </row>
    <row r="38" spans="1:5">
      <c r="A38" s="153">
        <v>24</v>
      </c>
      <c r="B38" s="96" t="s">
        <v>219</v>
      </c>
      <c r="C38" s="324">
        <f>'2. RC'!E34</f>
        <v>0</v>
      </c>
      <c r="D38" s="155"/>
      <c r="E38" s="8"/>
    </row>
    <row r="39" spans="1:5">
      <c r="A39" s="153">
        <v>25</v>
      </c>
      <c r="B39" s="96" t="s">
        <v>276</v>
      </c>
      <c r="C39" s="324">
        <f>'2. RC'!E35</f>
        <v>-2303508.2000000002</v>
      </c>
      <c r="D39" s="271" t="s">
        <v>897</v>
      </c>
      <c r="E39" s="8"/>
    </row>
    <row r="40" spans="1:5">
      <c r="A40" s="153">
        <v>26</v>
      </c>
      <c r="B40" s="96" t="s">
        <v>221</v>
      </c>
      <c r="C40" s="324">
        <f>'2. RC'!E36</f>
        <v>170454977.31999999</v>
      </c>
      <c r="D40" s="271" t="s">
        <v>898</v>
      </c>
      <c r="E40" s="8"/>
    </row>
    <row r="41" spans="1:5">
      <c r="A41" s="153">
        <v>27</v>
      </c>
      <c r="B41" s="96" t="s">
        <v>222</v>
      </c>
      <c r="C41" s="324">
        <f>'2. RC'!E37</f>
        <v>0</v>
      </c>
      <c r="D41" s="155"/>
      <c r="E41" s="8"/>
    </row>
    <row r="42" spans="1:5">
      <c r="A42" s="153">
        <v>28</v>
      </c>
      <c r="B42" s="96" t="s">
        <v>223</v>
      </c>
      <c r="C42" s="324">
        <f>'2. RC'!E38</f>
        <v>1043589427.7023945</v>
      </c>
      <c r="D42" s="271" t="s">
        <v>899</v>
      </c>
      <c r="E42" s="8"/>
    </row>
    <row r="43" spans="1:5">
      <c r="A43" s="153">
        <v>29</v>
      </c>
      <c r="B43" s="96" t="s">
        <v>41</v>
      </c>
      <c r="C43" s="324">
        <f>'2. RC'!E39</f>
        <v>59729287.629999995</v>
      </c>
      <c r="D43" s="271" t="s">
        <v>900</v>
      </c>
      <c r="E43" s="8"/>
    </row>
    <row r="44" spans="1:5" ht="16.5" thickBot="1">
      <c r="A44" s="160">
        <v>30</v>
      </c>
      <c r="B44" s="161" t="s">
        <v>224</v>
      </c>
      <c r="C44" s="330">
        <f>SUM(C37:C43)</f>
        <v>1299291334.6323943</v>
      </c>
      <c r="D44" s="162"/>
      <c r="E44" s="7"/>
    </row>
  </sheetData>
  <pageMargins left="0.7" right="0.7" top="0.75" bottom="0.75" header="0.3" footer="0.3"/>
  <pageSetup paperSize="9" scale="46"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workbookViewId="0">
      <pane xSplit="2" ySplit="7" topLeftCell="C8" activePane="bottomRight" state="frozen"/>
      <selection pane="topRight" activeCell="C1" sqref="C1"/>
      <selection pane="bottomLeft" activeCell="A8" sqref="A8"/>
      <selection pane="bottomRight" activeCell="C8" sqref="C8"/>
    </sheetView>
  </sheetViews>
  <sheetFormatPr defaultColWidth="9.140625" defaultRowHeight="12.75"/>
  <cols>
    <col min="1" max="1" width="10.5703125" style="2" bestFit="1" customWidth="1"/>
    <col min="2" max="2" width="105.140625" style="2" bestFit="1" customWidth="1"/>
    <col min="3" max="3" width="12.7109375" style="2" bestFit="1" customWidth="1"/>
    <col min="4" max="4" width="13.28515625" style="2" bestFit="1" customWidth="1"/>
    <col min="5" max="5" width="12.7109375" style="2" bestFit="1" customWidth="1"/>
    <col min="6" max="6" width="13.28515625" style="2" bestFit="1" customWidth="1"/>
    <col min="7" max="7" width="12.7109375" style="2" bestFit="1" customWidth="1"/>
    <col min="8" max="8" width="13.28515625" style="2" bestFit="1" customWidth="1"/>
    <col min="9" max="9" width="10.2851562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0.28515625" style="2" bestFit="1" customWidth="1"/>
    <col min="16" max="16" width="13.28515625" style="2" bestFit="1" customWidth="1"/>
    <col min="17" max="17" width="11.28515625" style="2" bestFit="1" customWidth="1"/>
    <col min="18" max="18" width="13.28515625" style="2" bestFit="1" customWidth="1"/>
    <col min="19" max="19" width="33" style="490" bestFit="1" customWidth="1"/>
    <col min="20" max="16384" width="9.140625" style="13"/>
  </cols>
  <sheetData>
    <row r="1" spans="1:19">
      <c r="A1" s="2" t="s">
        <v>231</v>
      </c>
      <c r="B1" s="468" t="str">
        <f>'1. key ratios'!B1</f>
        <v>სს ”საქართველოს ბანკი”</v>
      </c>
    </row>
    <row r="2" spans="1:19">
      <c r="A2" s="2" t="s">
        <v>232</v>
      </c>
      <c r="B2" s="469">
        <f>'1. key ratios'!B2</f>
        <v>43100</v>
      </c>
    </row>
    <row r="4" spans="1:19" ht="26.25" thickBot="1">
      <c r="A4" s="75" t="s">
        <v>666</v>
      </c>
      <c r="B4" s="350" t="s">
        <v>774</v>
      </c>
    </row>
    <row r="5" spans="1:19">
      <c r="A5" s="141"/>
      <c r="B5" s="144"/>
      <c r="C5" s="124" t="s">
        <v>0</v>
      </c>
      <c r="D5" s="124" t="s">
        <v>1</v>
      </c>
      <c r="E5" s="124" t="s">
        <v>2</v>
      </c>
      <c r="F5" s="124" t="s">
        <v>3</v>
      </c>
      <c r="G5" s="124" t="s">
        <v>4</v>
      </c>
      <c r="H5" s="124" t="s">
        <v>10</v>
      </c>
      <c r="I5" s="124" t="s">
        <v>282</v>
      </c>
      <c r="J5" s="124" t="s">
        <v>283</v>
      </c>
      <c r="K5" s="124" t="s">
        <v>284</v>
      </c>
      <c r="L5" s="124" t="s">
        <v>285</v>
      </c>
      <c r="M5" s="124" t="s">
        <v>286</v>
      </c>
      <c r="N5" s="124" t="s">
        <v>287</v>
      </c>
      <c r="O5" s="124" t="s">
        <v>761</v>
      </c>
      <c r="P5" s="124" t="s">
        <v>762</v>
      </c>
      <c r="Q5" s="124" t="s">
        <v>763</v>
      </c>
      <c r="R5" s="345" t="s">
        <v>764</v>
      </c>
      <c r="S5" s="511" t="s">
        <v>765</v>
      </c>
    </row>
    <row r="6" spans="1:19">
      <c r="A6" s="167"/>
      <c r="B6" s="563" t="s">
        <v>766</v>
      </c>
      <c r="C6" s="561">
        <v>0</v>
      </c>
      <c r="D6" s="562"/>
      <c r="E6" s="561">
        <v>0.2</v>
      </c>
      <c r="F6" s="562"/>
      <c r="G6" s="561">
        <v>0.35</v>
      </c>
      <c r="H6" s="562"/>
      <c r="I6" s="561">
        <v>0.5</v>
      </c>
      <c r="J6" s="562"/>
      <c r="K6" s="561">
        <v>0.75</v>
      </c>
      <c r="L6" s="562"/>
      <c r="M6" s="561">
        <v>1</v>
      </c>
      <c r="N6" s="562"/>
      <c r="O6" s="561">
        <v>1.5</v>
      </c>
      <c r="P6" s="562"/>
      <c r="Q6" s="561">
        <v>2.5</v>
      </c>
      <c r="R6" s="562"/>
      <c r="S6" s="559" t="s">
        <v>295</v>
      </c>
    </row>
    <row r="7" spans="1:19">
      <c r="A7" s="167"/>
      <c r="B7" s="564"/>
      <c r="C7" s="349" t="s">
        <v>759</v>
      </c>
      <c r="D7" s="349" t="s">
        <v>760</v>
      </c>
      <c r="E7" s="349" t="s">
        <v>759</v>
      </c>
      <c r="F7" s="349" t="s">
        <v>760</v>
      </c>
      <c r="G7" s="349" t="s">
        <v>759</v>
      </c>
      <c r="H7" s="349" t="s">
        <v>760</v>
      </c>
      <c r="I7" s="349" t="s">
        <v>759</v>
      </c>
      <c r="J7" s="349" t="s">
        <v>760</v>
      </c>
      <c r="K7" s="349" t="s">
        <v>759</v>
      </c>
      <c r="L7" s="349" t="s">
        <v>760</v>
      </c>
      <c r="M7" s="349" t="s">
        <v>759</v>
      </c>
      <c r="N7" s="349" t="s">
        <v>760</v>
      </c>
      <c r="O7" s="349" t="s">
        <v>759</v>
      </c>
      <c r="P7" s="349" t="s">
        <v>760</v>
      </c>
      <c r="Q7" s="349" t="s">
        <v>759</v>
      </c>
      <c r="R7" s="349" t="s">
        <v>760</v>
      </c>
      <c r="S7" s="560"/>
    </row>
    <row r="8" spans="1:19" s="171" customFormat="1">
      <c r="A8" s="127">
        <v>1</v>
      </c>
      <c r="B8" s="189" t="s">
        <v>260</v>
      </c>
      <c r="C8" s="458">
        <v>979446963.28049874</v>
      </c>
      <c r="D8" s="458"/>
      <c r="E8" s="458">
        <v>8928016.5399999991</v>
      </c>
      <c r="F8" s="459"/>
      <c r="G8" s="458">
        <v>0</v>
      </c>
      <c r="H8" s="458"/>
      <c r="I8" s="458">
        <v>0</v>
      </c>
      <c r="J8" s="458"/>
      <c r="K8" s="458">
        <v>0</v>
      </c>
      <c r="L8" s="458"/>
      <c r="M8" s="458">
        <v>997044372.88999999</v>
      </c>
      <c r="N8" s="458"/>
      <c r="O8" s="458">
        <v>0</v>
      </c>
      <c r="P8" s="458"/>
      <c r="Q8" s="458">
        <v>0</v>
      </c>
      <c r="R8" s="459"/>
      <c r="S8" s="512">
        <f>$C$6*SUM(C8:D8)+$E$6*SUM(E8:F8)+$G$6*SUM(G8:H8)+$I$6*SUM(I8:J8)+$K$6*SUM(K8:L8)+$M$6*SUM(M8:N8)+$O$6*SUM(O8:P8)+$Q$6*SUM(Q8:R8)</f>
        <v>998829976.19799995</v>
      </c>
    </row>
    <row r="9" spans="1:19" s="171" customFormat="1">
      <c r="A9" s="127">
        <v>2</v>
      </c>
      <c r="B9" s="189" t="s">
        <v>261</v>
      </c>
      <c r="C9" s="458">
        <v>0</v>
      </c>
      <c r="D9" s="458"/>
      <c r="E9" s="458">
        <v>0</v>
      </c>
      <c r="F9" s="458"/>
      <c r="G9" s="458">
        <v>0</v>
      </c>
      <c r="H9" s="458"/>
      <c r="I9" s="458">
        <v>0</v>
      </c>
      <c r="J9" s="458"/>
      <c r="K9" s="458">
        <v>0</v>
      </c>
      <c r="L9" s="458"/>
      <c r="M9" s="458">
        <v>0</v>
      </c>
      <c r="N9" s="458"/>
      <c r="O9" s="458">
        <v>0</v>
      </c>
      <c r="P9" s="458"/>
      <c r="Q9" s="458">
        <v>0</v>
      </c>
      <c r="R9" s="459"/>
      <c r="S9" s="512">
        <f t="shared" ref="S9:S21" si="0">$C$6*SUM(C9:D9)+$E$6*SUM(E9:F9)+$G$6*SUM(G9:H9)+$I$6*SUM(I9:J9)+$K$6*SUM(K9:L9)+$M$6*SUM(M9:N9)+$O$6*SUM(O9:P9)+$Q$6*SUM(Q9:R9)</f>
        <v>0</v>
      </c>
    </row>
    <row r="10" spans="1:19" s="171" customFormat="1">
      <c r="A10" s="127">
        <v>3</v>
      </c>
      <c r="B10" s="189" t="s">
        <v>262</v>
      </c>
      <c r="C10" s="458">
        <v>0</v>
      </c>
      <c r="D10" s="458"/>
      <c r="E10" s="458">
        <v>0</v>
      </c>
      <c r="F10" s="458"/>
      <c r="G10" s="458">
        <v>0</v>
      </c>
      <c r="H10" s="458"/>
      <c r="I10" s="458">
        <v>0</v>
      </c>
      <c r="J10" s="458"/>
      <c r="K10" s="458">
        <v>0</v>
      </c>
      <c r="L10" s="458"/>
      <c r="M10" s="458">
        <v>0</v>
      </c>
      <c r="N10" s="458"/>
      <c r="O10" s="458">
        <v>0</v>
      </c>
      <c r="P10" s="458"/>
      <c r="Q10" s="458">
        <v>0</v>
      </c>
      <c r="R10" s="459"/>
      <c r="S10" s="512">
        <f t="shared" si="0"/>
        <v>0</v>
      </c>
    </row>
    <row r="11" spans="1:19" s="171" customFormat="1">
      <c r="A11" s="127">
        <v>4</v>
      </c>
      <c r="B11" s="189" t="s">
        <v>263</v>
      </c>
      <c r="C11" s="458">
        <v>0</v>
      </c>
      <c r="D11" s="458"/>
      <c r="E11" s="458">
        <v>0</v>
      </c>
      <c r="F11" s="458"/>
      <c r="G11" s="458">
        <v>0</v>
      </c>
      <c r="H11" s="458"/>
      <c r="I11" s="458">
        <v>0</v>
      </c>
      <c r="J11" s="458"/>
      <c r="K11" s="458">
        <v>0</v>
      </c>
      <c r="L11" s="458"/>
      <c r="M11" s="458">
        <v>0</v>
      </c>
      <c r="N11" s="458"/>
      <c r="O11" s="458">
        <v>0</v>
      </c>
      <c r="P11" s="458"/>
      <c r="Q11" s="458">
        <v>0</v>
      </c>
      <c r="R11" s="459"/>
      <c r="S11" s="512">
        <f t="shared" si="0"/>
        <v>0</v>
      </c>
    </row>
    <row r="12" spans="1:19" s="171" customFormat="1">
      <c r="A12" s="127">
        <v>5</v>
      </c>
      <c r="B12" s="189" t="s">
        <v>264</v>
      </c>
      <c r="C12" s="458">
        <v>504789798.74000001</v>
      </c>
      <c r="D12" s="458"/>
      <c r="E12" s="458">
        <v>0</v>
      </c>
      <c r="F12" s="458"/>
      <c r="G12" s="458">
        <v>0</v>
      </c>
      <c r="H12" s="458"/>
      <c r="I12" s="458">
        <v>0</v>
      </c>
      <c r="J12" s="458"/>
      <c r="K12" s="458">
        <v>0</v>
      </c>
      <c r="L12" s="458"/>
      <c r="M12" s="458">
        <v>0</v>
      </c>
      <c r="N12" s="458"/>
      <c r="O12" s="458">
        <v>0</v>
      </c>
      <c r="P12" s="458"/>
      <c r="Q12" s="458">
        <v>0</v>
      </c>
      <c r="R12" s="459"/>
      <c r="S12" s="512">
        <f t="shared" si="0"/>
        <v>0</v>
      </c>
    </row>
    <row r="13" spans="1:19" s="171" customFormat="1">
      <c r="A13" s="127">
        <v>6</v>
      </c>
      <c r="B13" s="189" t="s">
        <v>265</v>
      </c>
      <c r="C13" s="458">
        <v>0</v>
      </c>
      <c r="D13" s="458"/>
      <c r="E13" s="458">
        <v>1123914080.3078001</v>
      </c>
      <c r="F13" s="458"/>
      <c r="G13" s="458">
        <v>0</v>
      </c>
      <c r="H13" s="458"/>
      <c r="I13" s="458">
        <v>36575725.280846</v>
      </c>
      <c r="J13" s="458"/>
      <c r="K13" s="458">
        <v>0</v>
      </c>
      <c r="L13" s="458"/>
      <c r="M13" s="458">
        <v>17513561.640000001</v>
      </c>
      <c r="N13" s="458"/>
      <c r="O13" s="458">
        <v>220.77</v>
      </c>
      <c r="P13" s="458"/>
      <c r="Q13" s="458">
        <v>0</v>
      </c>
      <c r="R13" s="459"/>
      <c r="S13" s="512">
        <f t="shared" si="0"/>
        <v>260584571.49698302</v>
      </c>
    </row>
    <row r="14" spans="1:19" s="171" customFormat="1">
      <c r="A14" s="127">
        <v>7</v>
      </c>
      <c r="B14" s="189" t="s">
        <v>79</v>
      </c>
      <c r="C14" s="458">
        <v>0</v>
      </c>
      <c r="D14" s="458"/>
      <c r="E14" s="458">
        <v>0</v>
      </c>
      <c r="F14" s="458"/>
      <c r="G14" s="458">
        <v>0</v>
      </c>
      <c r="H14" s="458"/>
      <c r="I14" s="458">
        <v>0</v>
      </c>
      <c r="J14" s="458"/>
      <c r="K14" s="458">
        <v>0</v>
      </c>
      <c r="L14" s="458"/>
      <c r="M14" s="458">
        <v>2303108930.7936735</v>
      </c>
      <c r="N14" s="458">
        <v>351540675.83705997</v>
      </c>
      <c r="O14" s="458">
        <v>0</v>
      </c>
      <c r="P14" s="458"/>
      <c r="Q14" s="458">
        <v>0</v>
      </c>
      <c r="R14" s="459"/>
      <c r="S14" s="512">
        <f t="shared" si="0"/>
        <v>2654649606.6307335</v>
      </c>
    </row>
    <row r="15" spans="1:19" s="171" customFormat="1">
      <c r="A15" s="127">
        <v>8</v>
      </c>
      <c r="B15" s="189" t="s">
        <v>80</v>
      </c>
      <c r="C15" s="458">
        <v>0</v>
      </c>
      <c r="D15" s="458"/>
      <c r="E15" s="458">
        <v>0</v>
      </c>
      <c r="F15" s="458"/>
      <c r="G15" s="458">
        <v>0</v>
      </c>
      <c r="H15" s="458"/>
      <c r="I15" s="458">
        <v>0</v>
      </c>
      <c r="J15" s="458"/>
      <c r="K15" s="458">
        <v>3435060986</v>
      </c>
      <c r="L15" s="458">
        <v>118829267.50075001</v>
      </c>
      <c r="M15" s="458">
        <v>0</v>
      </c>
      <c r="N15" s="458">
        <v>0</v>
      </c>
      <c r="O15" s="458">
        <v>0</v>
      </c>
      <c r="P15" s="458"/>
      <c r="Q15" s="458">
        <v>0</v>
      </c>
      <c r="R15" s="459"/>
      <c r="S15" s="512">
        <f t="shared" si="0"/>
        <v>2665417690.1255627</v>
      </c>
    </row>
    <row r="16" spans="1:19" s="171" customFormat="1">
      <c r="A16" s="127">
        <v>9</v>
      </c>
      <c r="B16" s="189" t="s">
        <v>81</v>
      </c>
      <c r="C16" s="458">
        <v>0</v>
      </c>
      <c r="D16" s="458"/>
      <c r="E16" s="458">
        <v>0</v>
      </c>
      <c r="F16" s="458"/>
      <c r="G16" s="458">
        <v>1088762003.8207242</v>
      </c>
      <c r="H16" s="458"/>
      <c r="I16" s="458">
        <v>0</v>
      </c>
      <c r="J16" s="458"/>
      <c r="K16" s="458">
        <v>0</v>
      </c>
      <c r="L16" s="458"/>
      <c r="M16" s="458">
        <v>0</v>
      </c>
      <c r="N16" s="458"/>
      <c r="O16" s="458">
        <v>0</v>
      </c>
      <c r="P16" s="458"/>
      <c r="Q16" s="458">
        <v>0</v>
      </c>
      <c r="R16" s="459"/>
      <c r="S16" s="512">
        <f t="shared" si="0"/>
        <v>381066701.33725345</v>
      </c>
    </row>
    <row r="17" spans="1:19" s="171" customFormat="1">
      <c r="A17" s="127">
        <v>10</v>
      </c>
      <c r="B17" s="189" t="s">
        <v>75</v>
      </c>
      <c r="C17" s="458">
        <v>0</v>
      </c>
      <c r="D17" s="458"/>
      <c r="E17" s="458">
        <v>0</v>
      </c>
      <c r="F17" s="458"/>
      <c r="G17" s="458">
        <v>0</v>
      </c>
      <c r="H17" s="458"/>
      <c r="I17" s="458">
        <v>1879574.8800000004</v>
      </c>
      <c r="J17" s="458"/>
      <c r="K17" s="458">
        <v>0</v>
      </c>
      <c r="L17" s="458"/>
      <c r="M17" s="458">
        <v>154175685.57605889</v>
      </c>
      <c r="N17" s="458"/>
      <c r="O17" s="458">
        <v>5004305.0200250968</v>
      </c>
      <c r="P17" s="458"/>
      <c r="Q17" s="458">
        <v>0</v>
      </c>
      <c r="R17" s="459"/>
      <c r="S17" s="512">
        <f t="shared" si="0"/>
        <v>162621930.54609653</v>
      </c>
    </row>
    <row r="18" spans="1:19" s="171" customFormat="1">
      <c r="A18" s="127">
        <v>11</v>
      </c>
      <c r="B18" s="189" t="s">
        <v>76</v>
      </c>
      <c r="C18" s="458">
        <v>0</v>
      </c>
      <c r="D18" s="458"/>
      <c r="E18" s="458">
        <v>0</v>
      </c>
      <c r="F18" s="458"/>
      <c r="G18" s="458">
        <v>0</v>
      </c>
      <c r="H18" s="458"/>
      <c r="I18" s="458">
        <v>0</v>
      </c>
      <c r="J18" s="458"/>
      <c r="K18" s="458">
        <v>0</v>
      </c>
      <c r="L18" s="458"/>
      <c r="M18" s="458">
        <v>62260092.663738005</v>
      </c>
      <c r="N18" s="458"/>
      <c r="O18" s="458">
        <v>81835110.685610026</v>
      </c>
      <c r="P18" s="458"/>
      <c r="Q18" s="458">
        <v>31918551.164358001</v>
      </c>
      <c r="R18" s="459"/>
      <c r="S18" s="512">
        <f t="shared" si="0"/>
        <v>264809136.60304803</v>
      </c>
    </row>
    <row r="19" spans="1:19" s="171" customFormat="1">
      <c r="A19" s="127">
        <v>12</v>
      </c>
      <c r="B19" s="189" t="s">
        <v>77</v>
      </c>
      <c r="C19" s="458">
        <v>0</v>
      </c>
      <c r="D19" s="458"/>
      <c r="E19" s="458">
        <v>0</v>
      </c>
      <c r="F19" s="458"/>
      <c r="G19" s="458">
        <v>0</v>
      </c>
      <c r="H19" s="458"/>
      <c r="I19" s="458">
        <v>0</v>
      </c>
      <c r="J19" s="458"/>
      <c r="K19" s="458">
        <v>0</v>
      </c>
      <c r="L19" s="458"/>
      <c r="M19" s="458">
        <v>0</v>
      </c>
      <c r="N19" s="458"/>
      <c r="O19" s="458">
        <v>0</v>
      </c>
      <c r="P19" s="458"/>
      <c r="Q19" s="458">
        <v>0</v>
      </c>
      <c r="R19" s="459"/>
      <c r="S19" s="512">
        <f t="shared" si="0"/>
        <v>0</v>
      </c>
    </row>
    <row r="20" spans="1:19" s="171" customFormat="1">
      <c r="A20" s="127">
        <v>13</v>
      </c>
      <c r="B20" s="189" t="s">
        <v>78</v>
      </c>
      <c r="C20" s="458">
        <v>0</v>
      </c>
      <c r="D20" s="458"/>
      <c r="E20" s="458">
        <v>0</v>
      </c>
      <c r="F20" s="458"/>
      <c r="G20" s="458">
        <v>0</v>
      </c>
      <c r="H20" s="458"/>
      <c r="I20" s="458">
        <v>0</v>
      </c>
      <c r="J20" s="458"/>
      <c r="K20" s="458">
        <v>0</v>
      </c>
      <c r="L20" s="458"/>
      <c r="M20" s="458">
        <v>0</v>
      </c>
      <c r="N20" s="458"/>
      <c r="O20" s="458">
        <v>0</v>
      </c>
      <c r="P20" s="458"/>
      <c r="Q20" s="458">
        <v>0</v>
      </c>
      <c r="R20" s="459"/>
      <c r="S20" s="512">
        <f t="shared" si="0"/>
        <v>0</v>
      </c>
    </row>
    <row r="21" spans="1:19" s="171" customFormat="1">
      <c r="A21" s="127">
        <v>14</v>
      </c>
      <c r="B21" s="189" t="s">
        <v>293</v>
      </c>
      <c r="C21" s="458">
        <v>415647916.58000004</v>
      </c>
      <c r="D21" s="458"/>
      <c r="E21" s="458">
        <v>0</v>
      </c>
      <c r="F21" s="458"/>
      <c r="G21" s="458">
        <v>0</v>
      </c>
      <c r="H21" s="458"/>
      <c r="I21" s="458">
        <v>0</v>
      </c>
      <c r="J21" s="458"/>
      <c r="K21" s="458">
        <v>0</v>
      </c>
      <c r="L21" s="458"/>
      <c r="M21" s="458">
        <v>546840296.68015432</v>
      </c>
      <c r="N21" s="458"/>
      <c r="O21" s="458">
        <v>0</v>
      </c>
      <c r="P21" s="458"/>
      <c r="Q21" s="458">
        <v>105183517.61023946</v>
      </c>
      <c r="R21" s="459"/>
      <c r="S21" s="512">
        <f t="shared" si="0"/>
        <v>809799090.70575297</v>
      </c>
    </row>
    <row r="22" spans="1:19" ht="13.5" thickBot="1">
      <c r="A22" s="110"/>
      <c r="B22" s="173" t="s">
        <v>74</v>
      </c>
      <c r="C22" s="332">
        <f>SUM(C8:C21)</f>
        <v>1899884678.6004987</v>
      </c>
      <c r="D22" s="332">
        <f t="shared" ref="D22:S22" si="1">SUM(D8:D21)</f>
        <v>0</v>
      </c>
      <c r="E22" s="332">
        <f t="shared" si="1"/>
        <v>1132842096.8478</v>
      </c>
      <c r="F22" s="332">
        <f t="shared" si="1"/>
        <v>0</v>
      </c>
      <c r="G22" s="332">
        <f t="shared" si="1"/>
        <v>1088762003.8207242</v>
      </c>
      <c r="H22" s="332">
        <f t="shared" si="1"/>
        <v>0</v>
      </c>
      <c r="I22" s="332">
        <f t="shared" si="1"/>
        <v>38455300.160846002</v>
      </c>
      <c r="J22" s="332">
        <f t="shared" si="1"/>
        <v>0</v>
      </c>
      <c r="K22" s="332">
        <f t="shared" si="1"/>
        <v>3435060986</v>
      </c>
      <c r="L22" s="332">
        <f t="shared" si="1"/>
        <v>118829267.50075001</v>
      </c>
      <c r="M22" s="332">
        <f t="shared" si="1"/>
        <v>4080942940.2436242</v>
      </c>
      <c r="N22" s="332">
        <f t="shared" si="1"/>
        <v>351540675.83705997</v>
      </c>
      <c r="O22" s="332">
        <f t="shared" si="1"/>
        <v>86839636.475635126</v>
      </c>
      <c r="P22" s="332">
        <f t="shared" si="1"/>
        <v>0</v>
      </c>
      <c r="Q22" s="332">
        <f t="shared" si="1"/>
        <v>137102068.77459747</v>
      </c>
      <c r="R22" s="332">
        <f t="shared" si="1"/>
        <v>0</v>
      </c>
      <c r="S22" s="513">
        <f t="shared" si="1"/>
        <v>8197778703.6434307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5" zoomScaleNormal="85" workbookViewId="0">
      <pane xSplit="2" ySplit="6" topLeftCell="C7" activePane="bottomRight" state="frozen"/>
      <selection pane="topRight" activeCell="C1" sqref="C1"/>
      <selection pane="bottomLeft" activeCell="A6" sqref="A6"/>
      <selection pane="bottomRight" activeCell="C7" sqref="C7"/>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231</v>
      </c>
      <c r="B1" s="468" t="str">
        <f>'1. key ratios'!B1</f>
        <v>სს ”საქართველოს ბანკი”</v>
      </c>
    </row>
    <row r="2" spans="1:22">
      <c r="A2" s="2" t="s">
        <v>232</v>
      </c>
      <c r="B2" s="469">
        <f>'1. key ratios'!B2</f>
        <v>43100</v>
      </c>
    </row>
    <row r="4" spans="1:22" ht="27.75" thickBot="1">
      <c r="A4" s="2" t="s">
        <v>667</v>
      </c>
      <c r="B4" s="351" t="s">
        <v>775</v>
      </c>
      <c r="V4" s="215" t="s">
        <v>135</v>
      </c>
    </row>
    <row r="5" spans="1:22">
      <c r="A5" s="108"/>
      <c r="B5" s="109"/>
      <c r="C5" s="565" t="s">
        <v>242</v>
      </c>
      <c r="D5" s="566"/>
      <c r="E5" s="566"/>
      <c r="F5" s="566"/>
      <c r="G5" s="566"/>
      <c r="H5" s="566"/>
      <c r="I5" s="566"/>
      <c r="J5" s="566"/>
      <c r="K5" s="566"/>
      <c r="L5" s="567"/>
      <c r="M5" s="565" t="s">
        <v>243</v>
      </c>
      <c r="N5" s="566"/>
      <c r="O5" s="566"/>
      <c r="P5" s="566"/>
      <c r="Q5" s="566"/>
      <c r="R5" s="566"/>
      <c r="S5" s="567"/>
      <c r="T5" s="570" t="s">
        <v>773</v>
      </c>
      <c r="U5" s="570" t="s">
        <v>772</v>
      </c>
      <c r="V5" s="568" t="s">
        <v>244</v>
      </c>
    </row>
    <row r="6" spans="1:22" s="75" customFormat="1" ht="140.25">
      <c r="A6" s="125"/>
      <c r="B6" s="191"/>
      <c r="C6" s="106" t="s">
        <v>245</v>
      </c>
      <c r="D6" s="105" t="s">
        <v>246</v>
      </c>
      <c r="E6" s="102" t="s">
        <v>247</v>
      </c>
      <c r="F6" s="352" t="s">
        <v>767</v>
      </c>
      <c r="G6" s="105" t="s">
        <v>248</v>
      </c>
      <c r="H6" s="105" t="s">
        <v>249</v>
      </c>
      <c r="I6" s="105" t="s">
        <v>250</v>
      </c>
      <c r="J6" s="105" t="s">
        <v>292</v>
      </c>
      <c r="K6" s="105" t="s">
        <v>251</v>
      </c>
      <c r="L6" s="107" t="s">
        <v>252</v>
      </c>
      <c r="M6" s="106" t="s">
        <v>253</v>
      </c>
      <c r="N6" s="105" t="s">
        <v>254</v>
      </c>
      <c r="O6" s="105" t="s">
        <v>255</v>
      </c>
      <c r="P6" s="105" t="s">
        <v>256</v>
      </c>
      <c r="Q6" s="105" t="s">
        <v>257</v>
      </c>
      <c r="R6" s="105" t="s">
        <v>258</v>
      </c>
      <c r="S6" s="107" t="s">
        <v>259</v>
      </c>
      <c r="T6" s="571"/>
      <c r="U6" s="571"/>
      <c r="V6" s="569"/>
    </row>
    <row r="7" spans="1:22" s="171" customFormat="1">
      <c r="A7" s="172">
        <v>1</v>
      </c>
      <c r="B7" s="170" t="s">
        <v>260</v>
      </c>
      <c r="C7" s="458"/>
      <c r="D7" s="458">
        <v>0</v>
      </c>
      <c r="E7" s="458"/>
      <c r="F7" s="458"/>
      <c r="G7" s="458"/>
      <c r="H7" s="458"/>
      <c r="I7" s="458"/>
      <c r="J7" s="458"/>
      <c r="K7" s="458"/>
      <c r="L7" s="458"/>
      <c r="M7" s="458">
        <v>0</v>
      </c>
      <c r="N7" s="458"/>
      <c r="O7" s="458"/>
      <c r="P7" s="458"/>
      <c r="Q7" s="458"/>
      <c r="R7" s="458">
        <v>0</v>
      </c>
      <c r="S7" s="458"/>
      <c r="T7" s="460">
        <v>0</v>
      </c>
      <c r="U7" s="458"/>
      <c r="V7" s="333">
        <f>SUM(C7:S7)</f>
        <v>0</v>
      </c>
    </row>
    <row r="8" spans="1:22" s="171" customFormat="1">
      <c r="A8" s="172">
        <v>2</v>
      </c>
      <c r="B8" s="170" t="s">
        <v>261</v>
      </c>
      <c r="C8" s="458"/>
      <c r="D8" s="458">
        <v>0</v>
      </c>
      <c r="E8" s="458"/>
      <c r="F8" s="458"/>
      <c r="G8" s="458"/>
      <c r="H8" s="458"/>
      <c r="I8" s="458"/>
      <c r="J8" s="458"/>
      <c r="K8" s="458"/>
      <c r="L8" s="458"/>
      <c r="M8" s="458"/>
      <c r="N8" s="458"/>
      <c r="O8" s="458"/>
      <c r="P8" s="458"/>
      <c r="Q8" s="458"/>
      <c r="R8" s="458">
        <v>0</v>
      </c>
      <c r="S8" s="458"/>
      <c r="T8" s="460">
        <v>0</v>
      </c>
      <c r="U8" s="458"/>
      <c r="V8" s="333">
        <f t="shared" ref="V8:V20" si="0">SUM(C8:S8)</f>
        <v>0</v>
      </c>
    </row>
    <row r="9" spans="1:22" s="171" customFormat="1">
      <c r="A9" s="172">
        <v>3</v>
      </c>
      <c r="B9" s="170" t="s">
        <v>262</v>
      </c>
      <c r="C9" s="458"/>
      <c r="D9" s="458">
        <v>0</v>
      </c>
      <c r="E9" s="458"/>
      <c r="F9" s="458"/>
      <c r="G9" s="458"/>
      <c r="H9" s="458"/>
      <c r="I9" s="458"/>
      <c r="J9" s="458"/>
      <c r="K9" s="458"/>
      <c r="L9" s="458"/>
      <c r="M9" s="458"/>
      <c r="N9" s="458"/>
      <c r="O9" s="458"/>
      <c r="P9" s="458"/>
      <c r="Q9" s="458"/>
      <c r="R9" s="458">
        <v>0</v>
      </c>
      <c r="S9" s="458"/>
      <c r="T9" s="460">
        <v>0</v>
      </c>
      <c r="U9" s="458"/>
      <c r="V9" s="333">
        <f>SUM(C9:S9)</f>
        <v>0</v>
      </c>
    </row>
    <row r="10" spans="1:22" s="171" customFormat="1">
      <c r="A10" s="172">
        <v>4</v>
      </c>
      <c r="B10" s="170" t="s">
        <v>263</v>
      </c>
      <c r="C10" s="458"/>
      <c r="D10" s="458">
        <v>0</v>
      </c>
      <c r="E10" s="458"/>
      <c r="F10" s="458"/>
      <c r="G10" s="458"/>
      <c r="H10" s="458"/>
      <c r="I10" s="458"/>
      <c r="J10" s="458"/>
      <c r="K10" s="458"/>
      <c r="L10" s="458"/>
      <c r="M10" s="458"/>
      <c r="N10" s="458"/>
      <c r="O10" s="458"/>
      <c r="P10" s="458"/>
      <c r="Q10" s="458"/>
      <c r="R10" s="458">
        <v>0</v>
      </c>
      <c r="S10" s="458"/>
      <c r="T10" s="460">
        <v>0</v>
      </c>
      <c r="U10" s="458"/>
      <c r="V10" s="333">
        <f t="shared" si="0"/>
        <v>0</v>
      </c>
    </row>
    <row r="11" spans="1:22" s="171" customFormat="1">
      <c r="A11" s="172">
        <v>5</v>
      </c>
      <c r="B11" s="170" t="s">
        <v>264</v>
      </c>
      <c r="C11" s="458"/>
      <c r="D11" s="458">
        <v>0</v>
      </c>
      <c r="E11" s="458"/>
      <c r="F11" s="458"/>
      <c r="G11" s="458"/>
      <c r="H11" s="458"/>
      <c r="I11" s="458"/>
      <c r="J11" s="458"/>
      <c r="K11" s="458"/>
      <c r="L11" s="458"/>
      <c r="M11" s="458"/>
      <c r="N11" s="458"/>
      <c r="O11" s="458"/>
      <c r="P11" s="458"/>
      <c r="Q11" s="458"/>
      <c r="R11" s="458">
        <v>0</v>
      </c>
      <c r="S11" s="458"/>
      <c r="T11" s="460">
        <v>0</v>
      </c>
      <c r="U11" s="458"/>
      <c r="V11" s="333">
        <f t="shared" si="0"/>
        <v>0</v>
      </c>
    </row>
    <row r="12" spans="1:22" s="171" customFormat="1">
      <c r="A12" s="172">
        <v>6</v>
      </c>
      <c r="B12" s="170" t="s">
        <v>265</v>
      </c>
      <c r="C12" s="458"/>
      <c r="D12" s="458">
        <v>0</v>
      </c>
      <c r="E12" s="458"/>
      <c r="F12" s="458"/>
      <c r="G12" s="458"/>
      <c r="H12" s="458"/>
      <c r="I12" s="458"/>
      <c r="J12" s="458"/>
      <c r="K12" s="458"/>
      <c r="L12" s="458"/>
      <c r="M12" s="458"/>
      <c r="N12" s="458"/>
      <c r="O12" s="458"/>
      <c r="P12" s="458"/>
      <c r="Q12" s="458"/>
      <c r="R12" s="458">
        <v>0</v>
      </c>
      <c r="S12" s="458"/>
      <c r="T12" s="460">
        <v>0</v>
      </c>
      <c r="U12" s="458"/>
      <c r="V12" s="333">
        <f t="shared" si="0"/>
        <v>0</v>
      </c>
    </row>
    <row r="13" spans="1:22" s="171" customFormat="1">
      <c r="A13" s="172">
        <v>7</v>
      </c>
      <c r="B13" s="170" t="s">
        <v>79</v>
      </c>
      <c r="C13" s="458"/>
      <c r="D13" s="458">
        <v>130938733.9825924</v>
      </c>
      <c r="E13" s="458"/>
      <c r="F13" s="458"/>
      <c r="G13" s="458"/>
      <c r="H13" s="458"/>
      <c r="I13" s="458"/>
      <c r="J13" s="458"/>
      <c r="K13" s="458"/>
      <c r="L13" s="458"/>
      <c r="M13" s="458"/>
      <c r="N13" s="458"/>
      <c r="O13" s="458"/>
      <c r="P13" s="458"/>
      <c r="Q13" s="458"/>
      <c r="R13" s="458">
        <v>24857536.565399997</v>
      </c>
      <c r="S13" s="458"/>
      <c r="T13" s="460">
        <v>90106420.065492406</v>
      </c>
      <c r="U13" s="458">
        <v>65689850.482500002</v>
      </c>
      <c r="V13" s="333">
        <f t="shared" si="0"/>
        <v>155796270.54799241</v>
      </c>
    </row>
    <row r="14" spans="1:22" s="171" customFormat="1">
      <c r="A14" s="172">
        <v>8</v>
      </c>
      <c r="B14" s="170" t="s">
        <v>80</v>
      </c>
      <c r="C14" s="458"/>
      <c r="D14" s="458">
        <v>19315387.859993901</v>
      </c>
      <c r="E14" s="458"/>
      <c r="F14" s="458"/>
      <c r="G14" s="458"/>
      <c r="H14" s="458"/>
      <c r="I14" s="458"/>
      <c r="J14" s="458">
        <v>31525434.411600001</v>
      </c>
      <c r="K14" s="458"/>
      <c r="L14" s="458"/>
      <c r="M14" s="458"/>
      <c r="N14" s="458"/>
      <c r="O14" s="458"/>
      <c r="P14" s="458"/>
      <c r="Q14" s="458"/>
      <c r="R14" s="458">
        <v>0</v>
      </c>
      <c r="S14" s="458"/>
      <c r="T14" s="460">
        <v>50840822.271593899</v>
      </c>
      <c r="U14" s="458"/>
      <c r="V14" s="333">
        <f t="shared" si="0"/>
        <v>50840822.271593899</v>
      </c>
    </row>
    <row r="15" spans="1:22" s="171" customFormat="1">
      <c r="A15" s="172">
        <v>9</v>
      </c>
      <c r="B15" s="170" t="s">
        <v>81</v>
      </c>
      <c r="C15" s="458"/>
      <c r="D15" s="458">
        <v>472858.02089038142</v>
      </c>
      <c r="E15" s="458"/>
      <c r="F15" s="458"/>
      <c r="G15" s="458"/>
      <c r="H15" s="458"/>
      <c r="I15" s="458"/>
      <c r="J15" s="458"/>
      <c r="K15" s="458"/>
      <c r="L15" s="458"/>
      <c r="M15" s="458"/>
      <c r="N15" s="458"/>
      <c r="O15" s="458"/>
      <c r="P15" s="458"/>
      <c r="Q15" s="458"/>
      <c r="R15" s="458">
        <v>0</v>
      </c>
      <c r="S15" s="458"/>
      <c r="T15" s="460">
        <v>472858.02089038142</v>
      </c>
      <c r="U15" s="458"/>
      <c r="V15" s="333">
        <f t="shared" si="0"/>
        <v>472858.02089038142</v>
      </c>
    </row>
    <row r="16" spans="1:22" s="171" customFormat="1">
      <c r="A16" s="172">
        <v>10</v>
      </c>
      <c r="B16" s="170" t="s">
        <v>75</v>
      </c>
      <c r="C16" s="458"/>
      <c r="D16" s="458">
        <v>2657655.2259999998</v>
      </c>
      <c r="E16" s="458"/>
      <c r="F16" s="458"/>
      <c r="G16" s="458"/>
      <c r="H16" s="458"/>
      <c r="I16" s="458"/>
      <c r="J16" s="458"/>
      <c r="K16" s="458"/>
      <c r="L16" s="458"/>
      <c r="M16" s="458"/>
      <c r="N16" s="458"/>
      <c r="O16" s="458"/>
      <c r="P16" s="458"/>
      <c r="Q16" s="458"/>
      <c r="R16" s="458">
        <v>0</v>
      </c>
      <c r="S16" s="458"/>
      <c r="T16" s="460">
        <v>2657655.2259999998</v>
      </c>
      <c r="U16" s="458"/>
      <c r="V16" s="333">
        <f t="shared" si="0"/>
        <v>2657655.2259999998</v>
      </c>
    </row>
    <row r="17" spans="1:22" s="171" customFormat="1">
      <c r="A17" s="172">
        <v>11</v>
      </c>
      <c r="B17" s="170" t="s">
        <v>76</v>
      </c>
      <c r="C17" s="458"/>
      <c r="D17" s="458">
        <v>0</v>
      </c>
      <c r="E17" s="458"/>
      <c r="F17" s="458"/>
      <c r="G17" s="458"/>
      <c r="H17" s="458"/>
      <c r="I17" s="458"/>
      <c r="J17" s="458"/>
      <c r="K17" s="458"/>
      <c r="L17" s="458"/>
      <c r="M17" s="458"/>
      <c r="N17" s="458"/>
      <c r="O17" s="458"/>
      <c r="P17" s="458"/>
      <c r="Q17" s="458"/>
      <c r="R17" s="458">
        <v>0</v>
      </c>
      <c r="S17" s="458"/>
      <c r="T17" s="460">
        <v>0</v>
      </c>
      <c r="U17" s="458"/>
      <c r="V17" s="333">
        <f t="shared" si="0"/>
        <v>0</v>
      </c>
    </row>
    <row r="18" spans="1:22" s="171" customFormat="1">
      <c r="A18" s="172">
        <v>12</v>
      </c>
      <c r="B18" s="170" t="s">
        <v>77</v>
      </c>
      <c r="C18" s="458"/>
      <c r="D18" s="458">
        <v>0</v>
      </c>
      <c r="E18" s="458"/>
      <c r="F18" s="458"/>
      <c r="G18" s="458"/>
      <c r="H18" s="458"/>
      <c r="I18" s="458"/>
      <c r="J18" s="458"/>
      <c r="K18" s="458"/>
      <c r="L18" s="458"/>
      <c r="M18" s="458"/>
      <c r="N18" s="458"/>
      <c r="O18" s="458"/>
      <c r="P18" s="458"/>
      <c r="Q18" s="458"/>
      <c r="R18" s="458">
        <v>0</v>
      </c>
      <c r="S18" s="458"/>
      <c r="T18" s="460">
        <v>0</v>
      </c>
      <c r="U18" s="458"/>
      <c r="V18" s="333">
        <f t="shared" si="0"/>
        <v>0</v>
      </c>
    </row>
    <row r="19" spans="1:22" s="171" customFormat="1">
      <c r="A19" s="172">
        <v>13</v>
      </c>
      <c r="B19" s="170" t="s">
        <v>78</v>
      </c>
      <c r="C19" s="458"/>
      <c r="D19" s="458">
        <v>0</v>
      </c>
      <c r="E19" s="458"/>
      <c r="F19" s="458"/>
      <c r="G19" s="458"/>
      <c r="H19" s="458"/>
      <c r="I19" s="458"/>
      <c r="J19" s="458"/>
      <c r="K19" s="458"/>
      <c r="L19" s="458"/>
      <c r="M19" s="458"/>
      <c r="N19" s="458"/>
      <c r="O19" s="458"/>
      <c r="P19" s="458"/>
      <c r="Q19" s="458"/>
      <c r="R19" s="458">
        <v>0</v>
      </c>
      <c r="S19" s="458"/>
      <c r="T19" s="460">
        <v>0</v>
      </c>
      <c r="U19" s="458"/>
      <c r="V19" s="333">
        <f t="shared" si="0"/>
        <v>0</v>
      </c>
    </row>
    <row r="20" spans="1:22" s="171" customFormat="1">
      <c r="A20" s="172">
        <v>14</v>
      </c>
      <c r="B20" s="170" t="s">
        <v>293</v>
      </c>
      <c r="C20" s="458"/>
      <c r="D20" s="458">
        <v>0</v>
      </c>
      <c r="E20" s="458"/>
      <c r="F20" s="458"/>
      <c r="G20" s="458"/>
      <c r="H20" s="458"/>
      <c r="I20" s="458"/>
      <c r="J20" s="458"/>
      <c r="K20" s="458"/>
      <c r="L20" s="458"/>
      <c r="M20" s="458"/>
      <c r="N20" s="458"/>
      <c r="O20" s="458"/>
      <c r="P20" s="458"/>
      <c r="Q20" s="458"/>
      <c r="R20" s="458">
        <v>0</v>
      </c>
      <c r="S20" s="458"/>
      <c r="T20" s="460">
        <v>0</v>
      </c>
      <c r="U20" s="458"/>
      <c r="V20" s="333">
        <f t="shared" si="0"/>
        <v>0</v>
      </c>
    </row>
    <row r="21" spans="1:22" ht="13.5" thickBot="1">
      <c r="A21" s="110"/>
      <c r="B21" s="111" t="s">
        <v>74</v>
      </c>
      <c r="C21" s="334">
        <f>SUM(C7:C20)</f>
        <v>0</v>
      </c>
      <c r="D21" s="332">
        <f t="shared" ref="D21:V21" si="1">SUM(D7:D20)</f>
        <v>153384635.0894767</v>
      </c>
      <c r="E21" s="332">
        <f t="shared" si="1"/>
        <v>0</v>
      </c>
      <c r="F21" s="332">
        <f t="shared" si="1"/>
        <v>0</v>
      </c>
      <c r="G21" s="332">
        <f t="shared" si="1"/>
        <v>0</v>
      </c>
      <c r="H21" s="332">
        <f t="shared" si="1"/>
        <v>0</v>
      </c>
      <c r="I21" s="332">
        <f t="shared" si="1"/>
        <v>0</v>
      </c>
      <c r="J21" s="332">
        <f t="shared" si="1"/>
        <v>31525434.411600001</v>
      </c>
      <c r="K21" s="332">
        <f t="shared" si="1"/>
        <v>0</v>
      </c>
      <c r="L21" s="335">
        <f t="shared" si="1"/>
        <v>0</v>
      </c>
      <c r="M21" s="334">
        <f t="shared" si="1"/>
        <v>0</v>
      </c>
      <c r="N21" s="332">
        <f t="shared" si="1"/>
        <v>0</v>
      </c>
      <c r="O21" s="332">
        <f t="shared" si="1"/>
        <v>0</v>
      </c>
      <c r="P21" s="332">
        <f t="shared" si="1"/>
        <v>0</v>
      </c>
      <c r="Q21" s="332">
        <f t="shared" si="1"/>
        <v>0</v>
      </c>
      <c r="R21" s="332">
        <f t="shared" si="1"/>
        <v>24857536.565399997</v>
      </c>
      <c r="S21" s="335">
        <f t="shared" si="1"/>
        <v>0</v>
      </c>
      <c r="T21" s="335">
        <f>SUM(T7:T20)</f>
        <v>144077755.58397672</v>
      </c>
      <c r="U21" s="335">
        <f t="shared" si="1"/>
        <v>65689850.482500002</v>
      </c>
      <c r="V21" s="336">
        <f t="shared" si="1"/>
        <v>209767606.0664767</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7" right="0.7" top="0.75" bottom="0.75" header="0.3" footer="0.3"/>
  <pageSetup paperSize="9" scale="57" orientation="portrait" r:id="rId1"/>
  <colBreaks count="1" manualBreakCount="1">
    <brk id="15" max="2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8" sqref="B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231</v>
      </c>
      <c r="B1" s="468" t="str">
        <f>'1. key ratios'!B1</f>
        <v>სს ”საქართველოს ბანკი”</v>
      </c>
    </row>
    <row r="2" spans="1:9">
      <c r="A2" s="2" t="s">
        <v>232</v>
      </c>
      <c r="B2" s="469">
        <f>'1. key ratios'!B2</f>
        <v>43100</v>
      </c>
    </row>
    <row r="4" spans="1:9" ht="13.5" thickBot="1">
      <c r="A4" s="2" t="s">
        <v>668</v>
      </c>
      <c r="B4" s="348" t="s">
        <v>776</v>
      </c>
    </row>
    <row r="5" spans="1:9">
      <c r="A5" s="108"/>
      <c r="B5" s="168"/>
      <c r="C5" s="174" t="s">
        <v>0</v>
      </c>
      <c r="D5" s="174" t="s">
        <v>1</v>
      </c>
      <c r="E5" s="174" t="s">
        <v>2</v>
      </c>
      <c r="F5" s="174" t="s">
        <v>3</v>
      </c>
      <c r="G5" s="346" t="s">
        <v>4</v>
      </c>
      <c r="H5" s="175" t="s">
        <v>10</v>
      </c>
      <c r="I5" s="25"/>
    </row>
    <row r="6" spans="1:9" ht="15" customHeight="1">
      <c r="A6" s="167"/>
      <c r="B6" s="23"/>
      <c r="C6" s="572" t="s">
        <v>768</v>
      </c>
      <c r="D6" s="576" t="s">
        <v>789</v>
      </c>
      <c r="E6" s="577"/>
      <c r="F6" s="572" t="s">
        <v>795</v>
      </c>
      <c r="G6" s="572" t="s">
        <v>796</v>
      </c>
      <c r="H6" s="574" t="s">
        <v>770</v>
      </c>
      <c r="I6" s="25"/>
    </row>
    <row r="7" spans="1:9" ht="76.5">
      <c r="A7" s="167"/>
      <c r="B7" s="23"/>
      <c r="C7" s="573"/>
      <c r="D7" s="347" t="s">
        <v>771</v>
      </c>
      <c r="E7" s="347" t="s">
        <v>769</v>
      </c>
      <c r="F7" s="573"/>
      <c r="G7" s="573"/>
      <c r="H7" s="575"/>
      <c r="I7" s="25"/>
    </row>
    <row r="8" spans="1:9">
      <c r="A8" s="99">
        <v>1</v>
      </c>
      <c r="B8" s="81" t="s">
        <v>260</v>
      </c>
      <c r="C8" s="461">
        <v>1985419352.7104988</v>
      </c>
      <c r="D8" s="462"/>
      <c r="E8" s="461"/>
      <c r="F8" s="461">
        <v>998829976.19799995</v>
      </c>
      <c r="G8" s="463">
        <f>F8</f>
        <v>998829976.19799995</v>
      </c>
      <c r="H8" s="353">
        <f>G8/(C8+E8)</f>
        <v>0.50308262324248787</v>
      </c>
      <c r="I8" s="515"/>
    </row>
    <row r="9" spans="1:9" ht="15" customHeight="1">
      <c r="A9" s="99">
        <v>2</v>
      </c>
      <c r="B9" s="81" t="s">
        <v>261</v>
      </c>
      <c r="C9" s="461">
        <v>0</v>
      </c>
      <c r="D9" s="462"/>
      <c r="E9" s="461"/>
      <c r="F9" s="461"/>
      <c r="G9" s="463">
        <f t="shared" ref="G9:G21" si="0">F9</f>
        <v>0</v>
      </c>
      <c r="H9" s="353" t="e">
        <f t="shared" ref="H9:H21" si="1">G9/(C9+E9)</f>
        <v>#DIV/0!</v>
      </c>
    </row>
    <row r="10" spans="1:9">
      <c r="A10" s="99">
        <v>3</v>
      </c>
      <c r="B10" s="81" t="s">
        <v>262</v>
      </c>
      <c r="C10" s="461">
        <v>0</v>
      </c>
      <c r="D10" s="462"/>
      <c r="E10" s="461"/>
      <c r="F10" s="461"/>
      <c r="G10" s="463">
        <f t="shared" si="0"/>
        <v>0</v>
      </c>
      <c r="H10" s="353" t="e">
        <f t="shared" si="1"/>
        <v>#DIV/0!</v>
      </c>
    </row>
    <row r="11" spans="1:9">
      <c r="A11" s="99">
        <v>4</v>
      </c>
      <c r="B11" s="81" t="s">
        <v>263</v>
      </c>
      <c r="C11" s="461">
        <v>0</v>
      </c>
      <c r="D11" s="462"/>
      <c r="E11" s="461"/>
      <c r="F11" s="461"/>
      <c r="G11" s="463">
        <f t="shared" si="0"/>
        <v>0</v>
      </c>
      <c r="H11" s="353" t="e">
        <f t="shared" si="1"/>
        <v>#DIV/0!</v>
      </c>
    </row>
    <row r="12" spans="1:9">
      <c r="A12" s="99">
        <v>5</v>
      </c>
      <c r="B12" s="81" t="s">
        <v>264</v>
      </c>
      <c r="C12" s="461">
        <v>504789798.74000001</v>
      </c>
      <c r="D12" s="462"/>
      <c r="E12" s="461"/>
      <c r="F12" s="461"/>
      <c r="G12" s="463">
        <f t="shared" si="0"/>
        <v>0</v>
      </c>
      <c r="H12" s="353">
        <f t="shared" si="1"/>
        <v>0</v>
      </c>
    </row>
    <row r="13" spans="1:9">
      <c r="A13" s="99">
        <v>6</v>
      </c>
      <c r="B13" s="81" t="s">
        <v>265</v>
      </c>
      <c r="C13" s="461">
        <v>1178003587.998646</v>
      </c>
      <c r="D13" s="462"/>
      <c r="E13" s="461"/>
      <c r="F13" s="461">
        <v>260584571.49698302</v>
      </c>
      <c r="G13" s="463">
        <f t="shared" si="0"/>
        <v>260584571.49698302</v>
      </c>
      <c r="H13" s="353">
        <f t="shared" si="1"/>
        <v>0.22120863989871187</v>
      </c>
      <c r="I13" s="515"/>
    </row>
    <row r="14" spans="1:9">
      <c r="A14" s="99">
        <v>7</v>
      </c>
      <c r="B14" s="81" t="s">
        <v>79</v>
      </c>
      <c r="C14" s="461">
        <v>2303108930.7936735</v>
      </c>
      <c r="D14" s="462">
        <v>819952801.22829998</v>
      </c>
      <c r="E14" s="461">
        <v>351540675.83706003</v>
      </c>
      <c r="F14" s="461">
        <v>2654649606.6307335</v>
      </c>
      <c r="G14" s="463">
        <v>2498853336.0827408</v>
      </c>
      <c r="H14" s="353">
        <f t="shared" si="1"/>
        <v>0.94131192675717057</v>
      </c>
      <c r="I14" s="515"/>
    </row>
    <row r="15" spans="1:9">
      <c r="A15" s="99">
        <v>8</v>
      </c>
      <c r="B15" s="81" t="s">
        <v>80</v>
      </c>
      <c r="C15" s="461">
        <v>3435060986</v>
      </c>
      <c r="D15" s="462">
        <v>240703641.50150001</v>
      </c>
      <c r="E15" s="461">
        <v>118829267.50075001</v>
      </c>
      <c r="F15" s="461">
        <v>2665417690.1255627</v>
      </c>
      <c r="G15" s="463">
        <v>2614576867.8539686</v>
      </c>
      <c r="H15" s="353">
        <f t="shared" si="1"/>
        <v>0.73569431843836108</v>
      </c>
      <c r="I15" s="515"/>
    </row>
    <row r="16" spans="1:9">
      <c r="A16" s="99">
        <v>9</v>
      </c>
      <c r="B16" s="81" t="s">
        <v>81</v>
      </c>
      <c r="C16" s="461">
        <v>1088762003.8207242</v>
      </c>
      <c r="D16" s="462"/>
      <c r="E16" s="461"/>
      <c r="F16" s="461">
        <v>381066701.33725345</v>
      </c>
      <c r="G16" s="463">
        <v>380593843.3163631</v>
      </c>
      <c r="H16" s="353">
        <f t="shared" si="1"/>
        <v>0.34956569202522586</v>
      </c>
      <c r="I16" s="515"/>
    </row>
    <row r="17" spans="1:9">
      <c r="A17" s="99">
        <v>10</v>
      </c>
      <c r="B17" s="81" t="s">
        <v>75</v>
      </c>
      <c r="C17" s="461">
        <v>161059565.47608399</v>
      </c>
      <c r="D17" s="462"/>
      <c r="E17" s="461"/>
      <c r="F17" s="461">
        <v>162621930.54609653</v>
      </c>
      <c r="G17" s="463">
        <v>159964275.32009652</v>
      </c>
      <c r="H17" s="353">
        <f t="shared" si="1"/>
        <v>0.99319947155730959</v>
      </c>
      <c r="I17" s="515"/>
    </row>
    <row r="18" spans="1:9">
      <c r="A18" s="99">
        <v>11</v>
      </c>
      <c r="B18" s="81" t="s">
        <v>76</v>
      </c>
      <c r="C18" s="461">
        <v>176013754.51370603</v>
      </c>
      <c r="D18" s="462"/>
      <c r="E18" s="461"/>
      <c r="F18" s="461">
        <v>264809136.60304803</v>
      </c>
      <c r="G18" s="463">
        <f t="shared" si="0"/>
        <v>264809136.60304803</v>
      </c>
      <c r="H18" s="353">
        <f t="shared" si="1"/>
        <v>1.5044797909951269</v>
      </c>
      <c r="I18" s="515"/>
    </row>
    <row r="19" spans="1:9">
      <c r="A19" s="99">
        <v>12</v>
      </c>
      <c r="B19" s="81" t="s">
        <v>77</v>
      </c>
      <c r="C19" s="461">
        <v>0</v>
      </c>
      <c r="D19" s="462"/>
      <c r="E19" s="461"/>
      <c r="F19" s="461"/>
      <c r="G19" s="463">
        <f t="shared" si="0"/>
        <v>0</v>
      </c>
      <c r="H19" s="353" t="e">
        <f t="shared" si="1"/>
        <v>#DIV/0!</v>
      </c>
    </row>
    <row r="20" spans="1:9">
      <c r="A20" s="99">
        <v>13</v>
      </c>
      <c r="B20" s="81" t="s">
        <v>78</v>
      </c>
      <c r="C20" s="461">
        <v>0</v>
      </c>
      <c r="D20" s="462"/>
      <c r="E20" s="461"/>
      <c r="F20" s="461"/>
      <c r="G20" s="463">
        <f t="shared" si="0"/>
        <v>0</v>
      </c>
      <c r="H20" s="353" t="e">
        <f t="shared" si="1"/>
        <v>#DIV/0!</v>
      </c>
    </row>
    <row r="21" spans="1:9">
      <c r="A21" s="99">
        <v>14</v>
      </c>
      <c r="B21" s="81" t="s">
        <v>293</v>
      </c>
      <c r="C21" s="461">
        <v>1067671730.8703939</v>
      </c>
      <c r="D21" s="462"/>
      <c r="E21" s="461"/>
      <c r="F21" s="461">
        <v>809799090.70575297</v>
      </c>
      <c r="G21" s="463">
        <f t="shared" si="0"/>
        <v>809799090.70575297</v>
      </c>
      <c r="H21" s="353">
        <f t="shared" si="1"/>
        <v>0.75847197906568498</v>
      </c>
      <c r="I21" s="515"/>
    </row>
    <row r="22" spans="1:9" ht="13.5" thickBot="1">
      <c r="A22" s="169"/>
      <c r="B22" s="176" t="s">
        <v>74</v>
      </c>
      <c r="C22" s="332">
        <f t="shared" ref="C22:H22" si="2">SUM(C8:C21)</f>
        <v>11899889710.923725</v>
      </c>
      <c r="D22" s="332">
        <f t="shared" si="2"/>
        <v>1060656442.7298</v>
      </c>
      <c r="E22" s="332">
        <f t="shared" si="2"/>
        <v>470369943.33781004</v>
      </c>
      <c r="F22" s="332">
        <f t="shared" si="2"/>
        <v>8197778703.6434307</v>
      </c>
      <c r="G22" s="332">
        <f t="shared" si="2"/>
        <v>7988011097.5769548</v>
      </c>
      <c r="H22" s="354" t="e">
        <f t="shared" si="2"/>
        <v>#DIV/0!</v>
      </c>
    </row>
    <row r="25" spans="1:9">
      <c r="G25" s="516"/>
    </row>
    <row r="28" spans="1:9" ht="10.5" customHeight="1"/>
  </sheetData>
  <mergeCells count="5">
    <mergeCell ref="C6:C7"/>
    <mergeCell ref="F6:F7"/>
    <mergeCell ref="G6:G7"/>
    <mergeCell ref="H6:H7"/>
    <mergeCell ref="D6:E6"/>
  </mergeCells>
  <pageMargins left="0.7" right="0.7" top="0.75" bottom="0.75" header="0.3" footer="0.3"/>
  <pageSetup paperSize="9" scale="4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90" zoomScaleNormal="90" workbookViewId="0">
      <pane xSplit="2" ySplit="6" topLeftCell="C7" activePane="bottomRight" state="frozen"/>
      <selection pane="topRight" activeCell="C1" sqref="C1"/>
      <selection pane="bottomLeft" activeCell="A6" sqref="A6"/>
      <selection pane="bottomRight" activeCell="C7" sqref="C7"/>
    </sheetView>
  </sheetViews>
  <sheetFormatPr defaultColWidth="9.140625" defaultRowHeight="12.75"/>
  <cols>
    <col min="1" max="1" width="10.5703125" style="380" bestFit="1" customWidth="1"/>
    <col min="2" max="2" width="104.140625" style="380" customWidth="1"/>
    <col min="3" max="6" width="12.7109375" style="490" customWidth="1"/>
    <col min="7" max="7" width="14" style="490" bestFit="1" customWidth="1"/>
    <col min="8" max="8" width="14.42578125" style="490" bestFit="1" customWidth="1"/>
    <col min="9" max="9" width="12.7109375" style="490" customWidth="1"/>
    <col min="10" max="10" width="13.42578125" style="490" bestFit="1" customWidth="1"/>
    <col min="11" max="11" width="14" style="490" bestFit="1" customWidth="1"/>
    <col min="12" max="12" width="9.140625" style="380"/>
    <col min="13" max="13" width="22" style="380" bestFit="1" customWidth="1"/>
    <col min="14" max="16384" width="9.140625" style="380"/>
  </cols>
  <sheetData>
    <row r="1" spans="1:13">
      <c r="A1" s="380" t="s">
        <v>231</v>
      </c>
      <c r="B1" s="468" t="str">
        <f>'1. key ratios'!B1</f>
        <v>სს ”საქართველოს ბანკი”</v>
      </c>
    </row>
    <row r="2" spans="1:13">
      <c r="A2" s="380" t="s">
        <v>232</v>
      </c>
      <c r="B2" s="469">
        <f>'1. key ratios'!B2</f>
        <v>43100</v>
      </c>
      <c r="C2" s="517"/>
      <c r="D2" s="517"/>
    </row>
    <row r="3" spans="1:13">
      <c r="B3" s="381"/>
      <c r="C3" s="517"/>
      <c r="D3" s="517"/>
    </row>
    <row r="4" spans="1:13" ht="13.5" thickBot="1">
      <c r="A4" s="380" t="s">
        <v>838</v>
      </c>
      <c r="B4" s="348" t="s">
        <v>837</v>
      </c>
      <c r="C4" s="517"/>
      <c r="D4" s="517"/>
      <c r="M4" s="505"/>
    </row>
    <row r="5" spans="1:13" ht="30" customHeight="1">
      <c r="A5" s="581"/>
      <c r="B5" s="582"/>
      <c r="C5" s="579" t="s">
        <v>888</v>
      </c>
      <c r="D5" s="579"/>
      <c r="E5" s="579"/>
      <c r="F5" s="579" t="s">
        <v>889</v>
      </c>
      <c r="G5" s="579"/>
      <c r="H5" s="580"/>
      <c r="I5" s="579" t="s">
        <v>890</v>
      </c>
      <c r="J5" s="579"/>
      <c r="K5" s="580"/>
    </row>
    <row r="6" spans="1:13">
      <c r="A6" s="378"/>
      <c r="B6" s="379"/>
      <c r="C6" s="507" t="s">
        <v>33</v>
      </c>
      <c r="D6" s="507" t="s">
        <v>138</v>
      </c>
      <c r="E6" s="507" t="s">
        <v>74</v>
      </c>
      <c r="F6" s="507" t="s">
        <v>33</v>
      </c>
      <c r="G6" s="507" t="s">
        <v>138</v>
      </c>
      <c r="H6" s="497" t="s">
        <v>74</v>
      </c>
      <c r="I6" s="507" t="s">
        <v>33</v>
      </c>
      <c r="J6" s="507" t="s">
        <v>138</v>
      </c>
      <c r="K6" s="497" t="s">
        <v>74</v>
      </c>
    </row>
    <row r="7" spans="1:13">
      <c r="A7" s="386" t="s">
        <v>808</v>
      </c>
      <c r="B7" s="377"/>
      <c r="C7" s="491"/>
      <c r="D7" s="491"/>
      <c r="E7" s="491"/>
      <c r="F7" s="491"/>
      <c r="G7" s="491"/>
      <c r="H7" s="498"/>
      <c r="I7" s="491"/>
      <c r="J7" s="491"/>
      <c r="K7" s="498"/>
    </row>
    <row r="8" spans="1:13">
      <c r="A8" s="376">
        <v>1</v>
      </c>
      <c r="B8" s="367" t="s">
        <v>808</v>
      </c>
      <c r="C8" s="518"/>
      <c r="D8" s="518"/>
      <c r="E8" s="518"/>
      <c r="F8" s="492">
        <v>689277669.65149999</v>
      </c>
      <c r="G8" s="492">
        <v>1762524423.9837</v>
      </c>
      <c r="H8" s="499">
        <v>2451802093.6352</v>
      </c>
      <c r="I8" s="492">
        <v>689277669.65149999</v>
      </c>
      <c r="J8" s="492">
        <v>1216800213.03</v>
      </c>
      <c r="K8" s="499">
        <v>1906077882.6815</v>
      </c>
      <c r="L8" s="490"/>
    </row>
    <row r="9" spans="1:13">
      <c r="A9" s="386" t="s">
        <v>809</v>
      </c>
      <c r="B9" s="377"/>
      <c r="C9" s="491"/>
      <c r="D9" s="491"/>
      <c r="E9" s="491"/>
      <c r="F9" s="491"/>
      <c r="G9" s="491"/>
      <c r="H9" s="498"/>
      <c r="I9" s="491"/>
      <c r="J9" s="491"/>
      <c r="K9" s="498"/>
      <c r="L9" s="490"/>
    </row>
    <row r="10" spans="1:13">
      <c r="A10" s="387">
        <v>2</v>
      </c>
      <c r="B10" s="508" t="s">
        <v>810</v>
      </c>
      <c r="C10" s="519">
        <v>670131439.65799999</v>
      </c>
      <c r="D10" s="493">
        <v>2147053621.9860001</v>
      </c>
      <c r="E10" s="493">
        <v>2817185061.6440001</v>
      </c>
      <c r="F10" s="493">
        <v>126841343.03525001</v>
      </c>
      <c r="G10" s="493">
        <v>512160091.77985013</v>
      </c>
      <c r="H10" s="493">
        <v>639001434.81510007</v>
      </c>
      <c r="I10" s="493">
        <v>35815723.224399999</v>
      </c>
      <c r="J10" s="493">
        <v>137930059.0158</v>
      </c>
      <c r="K10" s="500">
        <v>173745782.24020001</v>
      </c>
      <c r="L10" s="490"/>
    </row>
    <row r="11" spans="1:13">
      <c r="A11" s="387">
        <v>3</v>
      </c>
      <c r="B11" s="508" t="s">
        <v>811</v>
      </c>
      <c r="C11" s="519">
        <v>1137179313.1695006</v>
      </c>
      <c r="D11" s="493">
        <v>1670227338.0405984</v>
      </c>
      <c r="E11" s="493">
        <v>2807406651.2100992</v>
      </c>
      <c r="F11" s="493">
        <v>557380340.83235002</v>
      </c>
      <c r="G11" s="493">
        <v>937047783.16710031</v>
      </c>
      <c r="H11" s="500">
        <v>1494428123.9994502</v>
      </c>
      <c r="I11" s="493">
        <v>475001346.33937484</v>
      </c>
      <c r="J11" s="493">
        <v>774474241.51546001</v>
      </c>
      <c r="K11" s="500">
        <v>1249475587.8548348</v>
      </c>
      <c r="L11" s="490"/>
    </row>
    <row r="12" spans="1:13">
      <c r="A12" s="387">
        <v>4</v>
      </c>
      <c r="B12" s="508" t="s">
        <v>812</v>
      </c>
      <c r="C12" s="519">
        <v>907800000</v>
      </c>
      <c r="D12" s="493">
        <v>0</v>
      </c>
      <c r="E12" s="493">
        <v>907800000</v>
      </c>
      <c r="F12" s="493">
        <v>0</v>
      </c>
      <c r="G12" s="493">
        <v>0</v>
      </c>
      <c r="H12" s="500">
        <v>0</v>
      </c>
      <c r="I12" s="493"/>
      <c r="J12" s="493"/>
      <c r="K12" s="500"/>
      <c r="L12" s="490"/>
    </row>
    <row r="13" spans="1:13">
      <c r="A13" s="387">
        <v>5</v>
      </c>
      <c r="B13" s="508" t="s">
        <v>813</v>
      </c>
      <c r="C13" s="519">
        <v>569220379.00999999</v>
      </c>
      <c r="D13" s="493">
        <v>493487671.48135</v>
      </c>
      <c r="E13" s="493">
        <v>1062708050.4913499</v>
      </c>
      <c r="F13" s="493">
        <v>92134536.312100023</v>
      </c>
      <c r="G13" s="493">
        <v>73382714.273803994</v>
      </c>
      <c r="H13" s="500">
        <v>165517250.585904</v>
      </c>
      <c r="I13" s="493">
        <v>31813769.976</v>
      </c>
      <c r="J13" s="493">
        <v>30335441.651060004</v>
      </c>
      <c r="K13" s="500">
        <v>62149211.627060004</v>
      </c>
      <c r="L13" s="490"/>
    </row>
    <row r="14" spans="1:13">
      <c r="A14" s="387">
        <v>6</v>
      </c>
      <c r="B14" s="508" t="s">
        <v>828</v>
      </c>
      <c r="C14" s="519"/>
      <c r="D14" s="493"/>
      <c r="E14" s="493"/>
      <c r="F14" s="493"/>
      <c r="G14" s="493"/>
      <c r="H14" s="500"/>
      <c r="I14" s="493"/>
      <c r="J14" s="493"/>
      <c r="K14" s="500"/>
      <c r="L14" s="490"/>
    </row>
    <row r="15" spans="1:13">
      <c r="A15" s="387">
        <v>7</v>
      </c>
      <c r="B15" s="508" t="s">
        <v>815</v>
      </c>
      <c r="C15" s="519">
        <v>33345650.010000002</v>
      </c>
      <c r="D15" s="493">
        <v>47394082.719999999</v>
      </c>
      <c r="E15" s="493">
        <v>80739732.730000004</v>
      </c>
      <c r="F15" s="493">
        <v>33345650.010000002</v>
      </c>
      <c r="G15" s="493">
        <v>47394082.719999999</v>
      </c>
      <c r="H15" s="500">
        <v>80739732.730000004</v>
      </c>
      <c r="I15" s="493">
        <v>33345650.010000002</v>
      </c>
      <c r="J15" s="493">
        <v>47394082.719999999</v>
      </c>
      <c r="K15" s="500">
        <v>80739732.730000004</v>
      </c>
      <c r="L15" s="490"/>
    </row>
    <row r="16" spans="1:13">
      <c r="A16" s="387">
        <v>8</v>
      </c>
      <c r="B16" s="509" t="s">
        <v>816</v>
      </c>
      <c r="C16" s="519">
        <v>3317676781.8475008</v>
      </c>
      <c r="D16" s="493">
        <v>4358162714.2279491</v>
      </c>
      <c r="E16" s="493">
        <v>7675839496.075449</v>
      </c>
      <c r="F16" s="493">
        <f t="shared" ref="F16:K16" si="0">SUM(F10:F15)</f>
        <v>809701870.18970001</v>
      </c>
      <c r="G16" s="493">
        <f t="shared" si="0"/>
        <v>1569984671.9407544</v>
      </c>
      <c r="H16" s="500">
        <f t="shared" si="0"/>
        <v>2379686542.1304545</v>
      </c>
      <c r="I16" s="493">
        <f t="shared" si="0"/>
        <v>575976489.54977477</v>
      </c>
      <c r="J16" s="493">
        <f t="shared" si="0"/>
        <v>990133824.90232003</v>
      </c>
      <c r="K16" s="500">
        <f t="shared" si="0"/>
        <v>1566110314.4520948</v>
      </c>
      <c r="L16" s="490"/>
    </row>
    <row r="17" spans="1:14">
      <c r="A17" s="386" t="s">
        <v>817</v>
      </c>
      <c r="B17" s="377"/>
      <c r="C17" s="491"/>
      <c r="D17" s="491"/>
      <c r="E17" s="491"/>
      <c r="F17" s="491"/>
      <c r="G17" s="491"/>
      <c r="H17" s="498"/>
      <c r="I17" s="491"/>
      <c r="J17" s="491"/>
      <c r="K17" s="498"/>
      <c r="L17" s="490"/>
    </row>
    <row r="18" spans="1:14">
      <c r="A18" s="387">
        <v>9</v>
      </c>
      <c r="B18" s="508" t="s">
        <v>818</v>
      </c>
      <c r="C18" s="519">
        <v>0</v>
      </c>
      <c r="D18" s="493">
        <v>0</v>
      </c>
      <c r="E18" s="493">
        <v>0</v>
      </c>
      <c r="F18" s="493">
        <v>0</v>
      </c>
      <c r="G18" s="493">
        <v>0</v>
      </c>
      <c r="H18" s="500">
        <v>0</v>
      </c>
      <c r="I18" s="493"/>
      <c r="J18" s="493"/>
      <c r="K18" s="500"/>
      <c r="L18" s="490"/>
    </row>
    <row r="19" spans="1:14">
      <c r="A19" s="387">
        <v>10</v>
      </c>
      <c r="B19" s="508" t="s">
        <v>819</v>
      </c>
      <c r="C19" s="519">
        <v>156634962.77999997</v>
      </c>
      <c r="D19" s="493">
        <v>154373856.31990001</v>
      </c>
      <c r="E19" s="493">
        <v>311008819.09990001</v>
      </c>
      <c r="F19" s="493">
        <v>78317481.389999986</v>
      </c>
      <c r="G19" s="493">
        <v>77186928.159950003</v>
      </c>
      <c r="H19" s="500">
        <v>155504409.54995</v>
      </c>
      <c r="I19" s="493">
        <v>78317481.389999986</v>
      </c>
      <c r="J19" s="493">
        <v>878109864.60615015</v>
      </c>
      <c r="K19" s="500">
        <v>956427345.99615014</v>
      </c>
      <c r="L19" s="490"/>
      <c r="N19" s="506"/>
    </row>
    <row r="20" spans="1:14">
      <c r="A20" s="387">
        <v>11</v>
      </c>
      <c r="B20" s="508" t="s">
        <v>820</v>
      </c>
      <c r="C20" s="519">
        <v>389324.31999999983</v>
      </c>
      <c r="D20" s="493">
        <v>42552040.159471013</v>
      </c>
      <c r="E20" s="493">
        <v>42941364.479471013</v>
      </c>
      <c r="F20" s="493">
        <v>389324.31999999983</v>
      </c>
      <c r="G20" s="493">
        <v>42552040.159471013</v>
      </c>
      <c r="H20" s="500">
        <v>42941364.479471013</v>
      </c>
      <c r="I20" s="493">
        <v>389324.31999999983</v>
      </c>
      <c r="J20" s="493">
        <v>42552040.159471013</v>
      </c>
      <c r="K20" s="500">
        <v>42941364.479471013</v>
      </c>
      <c r="L20" s="490"/>
    </row>
    <row r="21" spans="1:14" ht="13.5" thickBot="1">
      <c r="A21" s="236">
        <v>12</v>
      </c>
      <c r="B21" s="388" t="s">
        <v>821</v>
      </c>
      <c r="C21" s="520">
        <v>157024287.09999996</v>
      </c>
      <c r="D21" s="494">
        <v>196925896.47937101</v>
      </c>
      <c r="E21" s="520">
        <v>353950183.57937104</v>
      </c>
      <c r="F21" s="494">
        <f>SUM(F18:F20)</f>
        <v>78706805.709999979</v>
      </c>
      <c r="G21" s="494">
        <f>SUM(G18:G20)</f>
        <v>119738968.31942102</v>
      </c>
      <c r="H21" s="501">
        <f>SUM(H18:H20)</f>
        <v>198445774.02942103</v>
      </c>
      <c r="I21" s="494">
        <f>SUM(I18:I20)</f>
        <v>78706805.709999979</v>
      </c>
      <c r="J21" s="494">
        <f>SUM(J19:J20)</f>
        <v>920661904.76562119</v>
      </c>
      <c r="K21" s="501">
        <f>SUM(K18:K20)</f>
        <v>999368710.4756211</v>
      </c>
      <c r="L21" s="490"/>
    </row>
    <row r="22" spans="1:14" ht="38.25" customHeight="1" thickBot="1">
      <c r="A22" s="374"/>
      <c r="B22" s="375"/>
      <c r="C22" s="521"/>
      <c r="D22" s="521"/>
      <c r="E22" s="521"/>
      <c r="F22" s="578" t="s">
        <v>822</v>
      </c>
      <c r="G22" s="579"/>
      <c r="H22" s="580"/>
      <c r="I22" s="578" t="s">
        <v>823</v>
      </c>
      <c r="J22" s="579"/>
      <c r="K22" s="580"/>
      <c r="L22" s="490"/>
    </row>
    <row r="23" spans="1:14">
      <c r="A23" s="371">
        <v>13</v>
      </c>
      <c r="B23" s="368" t="s">
        <v>808</v>
      </c>
      <c r="C23" s="522"/>
      <c r="D23" s="522"/>
      <c r="E23" s="522"/>
      <c r="F23" s="495">
        <f t="shared" ref="F23:K23" si="1">F8</f>
        <v>689277669.65149999</v>
      </c>
      <c r="G23" s="495">
        <f t="shared" si="1"/>
        <v>1762524423.9837</v>
      </c>
      <c r="H23" s="502">
        <f t="shared" si="1"/>
        <v>2451802093.6352</v>
      </c>
      <c r="I23" s="495">
        <f t="shared" si="1"/>
        <v>689277669.65149999</v>
      </c>
      <c r="J23" s="495">
        <f t="shared" si="1"/>
        <v>1216800213.03</v>
      </c>
      <c r="K23" s="502">
        <f t="shared" si="1"/>
        <v>1906077882.6815</v>
      </c>
      <c r="L23" s="490"/>
    </row>
    <row r="24" spans="1:14" ht="13.5" thickBot="1">
      <c r="A24" s="372">
        <v>14</v>
      </c>
      <c r="B24" s="369" t="s">
        <v>824</v>
      </c>
      <c r="C24" s="523"/>
      <c r="D24" s="524"/>
      <c r="E24" s="525"/>
      <c r="F24" s="496">
        <f>F16-F21</f>
        <v>730995064.47970009</v>
      </c>
      <c r="G24" s="496">
        <f>G16-G21</f>
        <v>1450245703.6213334</v>
      </c>
      <c r="H24" s="503">
        <f>H16-H21</f>
        <v>2181240768.1010337</v>
      </c>
      <c r="I24" s="493">
        <f>I16-I21</f>
        <v>497269683.83977479</v>
      </c>
      <c r="J24" s="493">
        <f>MAX(J16-J21,J16*0.25)</f>
        <v>247533456.22558001</v>
      </c>
      <c r="K24" s="500">
        <f>K16-K21</f>
        <v>566741603.97647369</v>
      </c>
      <c r="L24" s="490"/>
    </row>
    <row r="25" spans="1:14" ht="13.5" thickBot="1">
      <c r="A25" s="373">
        <v>15</v>
      </c>
      <c r="B25" s="370" t="s">
        <v>825</v>
      </c>
      <c r="C25" s="526"/>
      <c r="D25" s="526"/>
      <c r="E25" s="526"/>
      <c r="F25" s="528">
        <f t="shared" ref="F25:K25" si="2">IFERROR(F23/F24,0)</f>
        <v>0.9429306751094233</v>
      </c>
      <c r="G25" s="528">
        <f t="shared" si="2"/>
        <v>1.2153281472116013</v>
      </c>
      <c r="H25" s="529">
        <f t="shared" si="2"/>
        <v>1.124040101162108</v>
      </c>
      <c r="I25" s="528">
        <f t="shared" si="2"/>
        <v>1.3861244553037986</v>
      </c>
      <c r="J25" s="528">
        <f t="shared" si="2"/>
        <v>4.9157000091378205</v>
      </c>
      <c r="K25" s="529">
        <f t="shared" si="2"/>
        <v>3.3632220915276658</v>
      </c>
      <c r="L25" s="490"/>
    </row>
    <row r="27" spans="1:14">
      <c r="F27" s="504"/>
      <c r="G27" s="504"/>
      <c r="H27" s="504"/>
      <c r="I27" s="504"/>
      <c r="J27" s="504"/>
      <c r="K27" s="504"/>
    </row>
    <row r="28" spans="1:14" ht="38.25">
      <c r="B28" s="24" t="s">
        <v>887</v>
      </c>
      <c r="F28" s="527"/>
      <c r="G28" s="527"/>
      <c r="H28" s="527"/>
      <c r="I28" s="527"/>
      <c r="J28" s="527"/>
      <c r="K28" s="527"/>
    </row>
    <row r="29" spans="1:14">
      <c r="B29" s="380" t="s">
        <v>891</v>
      </c>
    </row>
  </sheetData>
  <mergeCells count="6">
    <mergeCell ref="F22:H22"/>
    <mergeCell ref="I22:K22"/>
    <mergeCell ref="A5:B5"/>
    <mergeCell ref="C5:E5"/>
    <mergeCell ref="F5:H5"/>
    <mergeCell ref="I5:K5"/>
  </mergeCells>
  <pageMargins left="0.7" right="0.7" top="0.75" bottom="0.75" header="0.3" footer="0.3"/>
  <pageSetup paperSize="9" scale="3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B6" activePane="bottomRight" state="frozen"/>
      <selection pane="topRight" activeCell="B1" sqref="B1"/>
      <selection pane="bottomLeft" activeCell="A5" sqref="A5"/>
      <selection pane="bottomRight" activeCell="B6" sqref="B6"/>
    </sheetView>
  </sheetViews>
  <sheetFormatPr defaultColWidth="9.140625" defaultRowHeight="15"/>
  <cols>
    <col min="1" max="1" width="10.5703125" style="76" bestFit="1" customWidth="1"/>
    <col min="2" max="2" width="95" style="76" customWidth="1"/>
    <col min="3" max="3" width="13.1406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c r="A1" s="5" t="s">
        <v>231</v>
      </c>
      <c r="B1" s="468" t="str">
        <f>'1. key ratios'!B1</f>
        <v>სს ”საქართველოს ბანკი”</v>
      </c>
    </row>
    <row r="2" spans="1:14" ht="14.25" customHeight="1">
      <c r="A2" s="76" t="s">
        <v>232</v>
      </c>
      <c r="B2" s="469">
        <f>'1. key ratios'!B2</f>
        <v>43100</v>
      </c>
    </row>
    <row r="3" spans="1:14" ht="14.25" customHeight="1"/>
    <row r="4" spans="1:14" ht="15.75" thickBot="1">
      <c r="A4" s="2" t="s">
        <v>669</v>
      </c>
      <c r="B4" s="101" t="s">
        <v>83</v>
      </c>
    </row>
    <row r="5" spans="1:14" s="26" customFormat="1" ht="12.75">
      <c r="A5" s="185"/>
      <c r="B5" s="186"/>
      <c r="C5" s="187" t="s">
        <v>0</v>
      </c>
      <c r="D5" s="187" t="s">
        <v>1</v>
      </c>
      <c r="E5" s="187" t="s">
        <v>2</v>
      </c>
      <c r="F5" s="187" t="s">
        <v>3</v>
      </c>
      <c r="G5" s="187" t="s">
        <v>4</v>
      </c>
      <c r="H5" s="187" t="s">
        <v>10</v>
      </c>
      <c r="I5" s="187" t="s">
        <v>282</v>
      </c>
      <c r="J5" s="187" t="s">
        <v>283</v>
      </c>
      <c r="K5" s="187" t="s">
        <v>284</v>
      </c>
      <c r="L5" s="187" t="s">
        <v>285</v>
      </c>
      <c r="M5" s="187" t="s">
        <v>286</v>
      </c>
      <c r="N5" s="188" t="s">
        <v>287</v>
      </c>
    </row>
    <row r="6" spans="1:14" ht="45">
      <c r="A6" s="177"/>
      <c r="B6" s="113"/>
      <c r="C6" s="114" t="s">
        <v>93</v>
      </c>
      <c r="D6" s="115" t="s">
        <v>82</v>
      </c>
      <c r="E6" s="116" t="s">
        <v>92</v>
      </c>
      <c r="F6" s="117">
        <v>0</v>
      </c>
      <c r="G6" s="117">
        <v>0.2</v>
      </c>
      <c r="H6" s="117">
        <v>0.35</v>
      </c>
      <c r="I6" s="117">
        <v>0.5</v>
      </c>
      <c r="J6" s="117">
        <v>0.75</v>
      </c>
      <c r="K6" s="117">
        <v>1</v>
      </c>
      <c r="L6" s="117">
        <v>1.5</v>
      </c>
      <c r="M6" s="117">
        <v>2.5</v>
      </c>
      <c r="N6" s="178" t="s">
        <v>83</v>
      </c>
    </row>
    <row r="7" spans="1:14">
      <c r="A7" s="179">
        <v>1</v>
      </c>
      <c r="B7" s="118" t="s">
        <v>84</v>
      </c>
      <c r="C7" s="337">
        <f>SUM(C8:C13)</f>
        <v>190543082.15700001</v>
      </c>
      <c r="D7" s="113"/>
      <c r="E7" s="340">
        <f t="shared" ref="E7:M7" si="0">SUM(E8:E13)</f>
        <v>3810861.6431400003</v>
      </c>
      <c r="F7" s="337">
        <f>SUM(F8:F13)</f>
        <v>0</v>
      </c>
      <c r="G7" s="337">
        <f t="shared" si="0"/>
        <v>0</v>
      </c>
      <c r="H7" s="337">
        <f t="shared" si="0"/>
        <v>0</v>
      </c>
      <c r="I7" s="337">
        <f t="shared" si="0"/>
        <v>0</v>
      </c>
      <c r="J7" s="337">
        <f t="shared" si="0"/>
        <v>0</v>
      </c>
      <c r="K7" s="337">
        <f t="shared" si="0"/>
        <v>3810861.6431400003</v>
      </c>
      <c r="L7" s="337">
        <f t="shared" si="0"/>
        <v>0</v>
      </c>
      <c r="M7" s="337">
        <f t="shared" si="0"/>
        <v>0</v>
      </c>
      <c r="N7" s="180">
        <f>SUM(N8:N13)</f>
        <v>3810861.6431400003</v>
      </c>
    </row>
    <row r="8" spans="1:14">
      <c r="A8" s="179">
        <v>1.1000000000000001</v>
      </c>
      <c r="B8" s="119" t="s">
        <v>85</v>
      </c>
      <c r="C8" s="464">
        <v>190543082.15700001</v>
      </c>
      <c r="D8" s="120">
        <v>0.02</v>
      </c>
      <c r="E8" s="340">
        <f>C8*D8</f>
        <v>3810861.6431400003</v>
      </c>
      <c r="F8" s="338"/>
      <c r="G8" s="338"/>
      <c r="H8" s="338"/>
      <c r="I8" s="338"/>
      <c r="J8" s="338"/>
      <c r="K8" s="338">
        <f>E8</f>
        <v>3810861.6431400003</v>
      </c>
      <c r="L8" s="338"/>
      <c r="M8" s="338"/>
      <c r="N8" s="180">
        <f>SUMPRODUCT($F$6:$M$6,F8:M8)</f>
        <v>3810861.6431400003</v>
      </c>
    </row>
    <row r="9" spans="1:14">
      <c r="A9" s="179">
        <v>1.2</v>
      </c>
      <c r="B9" s="119" t="s">
        <v>86</v>
      </c>
      <c r="C9" s="464">
        <v>0</v>
      </c>
      <c r="D9" s="120">
        <v>0.05</v>
      </c>
      <c r="E9" s="340">
        <f>C9*D9</f>
        <v>0</v>
      </c>
      <c r="F9" s="338"/>
      <c r="G9" s="338"/>
      <c r="H9" s="338"/>
      <c r="I9" s="338"/>
      <c r="J9" s="338"/>
      <c r="K9" s="338"/>
      <c r="L9" s="338"/>
      <c r="M9" s="338"/>
      <c r="N9" s="180">
        <f t="shared" ref="N9:N12" si="1">SUMPRODUCT($F$6:$M$6,F9:M9)</f>
        <v>0</v>
      </c>
    </row>
    <row r="10" spans="1:14">
      <c r="A10" s="179">
        <v>1.3</v>
      </c>
      <c r="B10" s="119" t="s">
        <v>87</v>
      </c>
      <c r="C10" s="464">
        <v>0</v>
      </c>
      <c r="D10" s="120">
        <v>0.08</v>
      </c>
      <c r="E10" s="340">
        <f>C10*D10</f>
        <v>0</v>
      </c>
      <c r="F10" s="338"/>
      <c r="G10" s="338"/>
      <c r="H10" s="338"/>
      <c r="I10" s="338"/>
      <c r="J10" s="338"/>
      <c r="K10" s="338"/>
      <c r="L10" s="338"/>
      <c r="M10" s="338"/>
      <c r="N10" s="180">
        <f>SUMPRODUCT($F$6:$M$6,F10:M10)</f>
        <v>0</v>
      </c>
    </row>
    <row r="11" spans="1:14">
      <c r="A11" s="179">
        <v>1.4</v>
      </c>
      <c r="B11" s="119" t="s">
        <v>88</v>
      </c>
      <c r="C11" s="464">
        <v>0</v>
      </c>
      <c r="D11" s="120">
        <v>0.11</v>
      </c>
      <c r="E11" s="340">
        <f>C11*D11</f>
        <v>0</v>
      </c>
      <c r="F11" s="338"/>
      <c r="G11" s="338"/>
      <c r="H11" s="338"/>
      <c r="I11" s="338"/>
      <c r="J11" s="338"/>
      <c r="K11" s="338"/>
      <c r="L11" s="338"/>
      <c r="M11" s="338"/>
      <c r="N11" s="180">
        <f t="shared" si="1"/>
        <v>0</v>
      </c>
    </row>
    <row r="12" spans="1:14">
      <c r="A12" s="179">
        <v>1.5</v>
      </c>
      <c r="B12" s="119" t="s">
        <v>89</v>
      </c>
      <c r="C12" s="464">
        <v>0</v>
      </c>
      <c r="D12" s="120">
        <v>0.14000000000000001</v>
      </c>
      <c r="E12" s="340">
        <f>C12*D12</f>
        <v>0</v>
      </c>
      <c r="F12" s="338"/>
      <c r="G12" s="338"/>
      <c r="H12" s="338"/>
      <c r="I12" s="338"/>
      <c r="J12" s="338"/>
      <c r="K12" s="338"/>
      <c r="L12" s="338"/>
      <c r="M12" s="338"/>
      <c r="N12" s="180">
        <f t="shared" si="1"/>
        <v>0</v>
      </c>
    </row>
    <row r="13" spans="1:14">
      <c r="A13" s="179">
        <v>1.6</v>
      </c>
      <c r="B13" s="121" t="s">
        <v>90</v>
      </c>
      <c r="C13" s="464">
        <v>0</v>
      </c>
      <c r="D13" s="122"/>
      <c r="E13" s="338"/>
      <c r="F13" s="338"/>
      <c r="G13" s="338"/>
      <c r="H13" s="338"/>
      <c r="I13" s="338"/>
      <c r="J13" s="338"/>
      <c r="K13" s="338"/>
      <c r="L13" s="338"/>
      <c r="M13" s="338"/>
      <c r="N13" s="180">
        <f>SUMPRODUCT($F$6:$M$6,F13:M13)</f>
        <v>0</v>
      </c>
    </row>
    <row r="14" spans="1:14">
      <c r="A14" s="179">
        <v>2</v>
      </c>
      <c r="B14" s="123" t="s">
        <v>91</v>
      </c>
      <c r="C14" s="337">
        <f>SUM(C15:C20)</f>
        <v>0</v>
      </c>
      <c r="D14" s="113"/>
      <c r="E14" s="340">
        <f t="shared" ref="E14:M14" si="2">SUM(E15:E20)</f>
        <v>0</v>
      </c>
      <c r="F14" s="338">
        <f t="shared" si="2"/>
        <v>0</v>
      </c>
      <c r="G14" s="338">
        <f t="shared" si="2"/>
        <v>0</v>
      </c>
      <c r="H14" s="338">
        <f t="shared" si="2"/>
        <v>0</v>
      </c>
      <c r="I14" s="338">
        <f t="shared" si="2"/>
        <v>0</v>
      </c>
      <c r="J14" s="338">
        <f t="shared" si="2"/>
        <v>0</v>
      </c>
      <c r="K14" s="338">
        <f t="shared" si="2"/>
        <v>0</v>
      </c>
      <c r="L14" s="338">
        <f t="shared" si="2"/>
        <v>0</v>
      </c>
      <c r="M14" s="338">
        <f t="shared" si="2"/>
        <v>0</v>
      </c>
      <c r="N14" s="180">
        <f>SUM(N15:N20)</f>
        <v>0</v>
      </c>
    </row>
    <row r="15" spans="1:14">
      <c r="A15" s="179">
        <v>2.1</v>
      </c>
      <c r="B15" s="121" t="s">
        <v>85</v>
      </c>
      <c r="C15" s="338"/>
      <c r="D15" s="120">
        <v>5.0000000000000001E-3</v>
      </c>
      <c r="E15" s="340">
        <f>C15*D15</f>
        <v>0</v>
      </c>
      <c r="F15" s="338"/>
      <c r="G15" s="338"/>
      <c r="H15" s="338"/>
      <c r="I15" s="338"/>
      <c r="J15" s="338"/>
      <c r="K15" s="338"/>
      <c r="L15" s="338"/>
      <c r="M15" s="338"/>
      <c r="N15" s="180">
        <f>SUMPRODUCT($F$6:$M$6,F15:M15)</f>
        <v>0</v>
      </c>
    </row>
    <row r="16" spans="1:14">
      <c r="A16" s="179">
        <v>2.2000000000000002</v>
      </c>
      <c r="B16" s="121" t="s">
        <v>86</v>
      </c>
      <c r="C16" s="338"/>
      <c r="D16" s="120">
        <v>0.01</v>
      </c>
      <c r="E16" s="340">
        <f>C16*D16</f>
        <v>0</v>
      </c>
      <c r="F16" s="338"/>
      <c r="G16" s="338"/>
      <c r="H16" s="338"/>
      <c r="I16" s="338"/>
      <c r="J16" s="338"/>
      <c r="K16" s="338"/>
      <c r="L16" s="338"/>
      <c r="M16" s="338"/>
      <c r="N16" s="180">
        <f t="shared" ref="N16:N20" si="3">SUMPRODUCT($F$6:$M$6,F16:M16)</f>
        <v>0</v>
      </c>
    </row>
    <row r="17" spans="1:14">
      <c r="A17" s="179">
        <v>2.2999999999999998</v>
      </c>
      <c r="B17" s="121" t="s">
        <v>87</v>
      </c>
      <c r="C17" s="338"/>
      <c r="D17" s="120">
        <v>0.02</v>
      </c>
      <c r="E17" s="340">
        <f>C17*D17</f>
        <v>0</v>
      </c>
      <c r="F17" s="338"/>
      <c r="G17" s="338"/>
      <c r="H17" s="338"/>
      <c r="I17" s="338"/>
      <c r="J17" s="338"/>
      <c r="K17" s="338"/>
      <c r="L17" s="338"/>
      <c r="M17" s="338"/>
      <c r="N17" s="180">
        <f t="shared" si="3"/>
        <v>0</v>
      </c>
    </row>
    <row r="18" spans="1:14">
      <c r="A18" s="179">
        <v>2.4</v>
      </c>
      <c r="B18" s="121" t="s">
        <v>88</v>
      </c>
      <c r="C18" s="338"/>
      <c r="D18" s="120">
        <v>0.03</v>
      </c>
      <c r="E18" s="340">
        <f>C18*D18</f>
        <v>0</v>
      </c>
      <c r="F18" s="338"/>
      <c r="G18" s="338"/>
      <c r="H18" s="338"/>
      <c r="I18" s="338"/>
      <c r="J18" s="338"/>
      <c r="K18" s="338"/>
      <c r="L18" s="338"/>
      <c r="M18" s="338"/>
      <c r="N18" s="180">
        <f t="shared" si="3"/>
        <v>0</v>
      </c>
    </row>
    <row r="19" spans="1:14">
      <c r="A19" s="179">
        <v>2.5</v>
      </c>
      <c r="B19" s="121" t="s">
        <v>89</v>
      </c>
      <c r="C19" s="338"/>
      <c r="D19" s="120">
        <v>0.04</v>
      </c>
      <c r="E19" s="340">
        <f>C19*D19</f>
        <v>0</v>
      </c>
      <c r="F19" s="338"/>
      <c r="G19" s="338"/>
      <c r="H19" s="338"/>
      <c r="I19" s="338"/>
      <c r="J19" s="338"/>
      <c r="K19" s="338"/>
      <c r="L19" s="338"/>
      <c r="M19" s="338"/>
      <c r="N19" s="180">
        <f t="shared" si="3"/>
        <v>0</v>
      </c>
    </row>
    <row r="20" spans="1:14">
      <c r="A20" s="179">
        <v>2.6</v>
      </c>
      <c r="B20" s="121" t="s">
        <v>90</v>
      </c>
      <c r="C20" s="338"/>
      <c r="D20" s="122"/>
      <c r="E20" s="341"/>
      <c r="F20" s="338"/>
      <c r="G20" s="338"/>
      <c r="H20" s="338"/>
      <c r="I20" s="338"/>
      <c r="J20" s="338"/>
      <c r="K20" s="338"/>
      <c r="L20" s="338"/>
      <c r="M20" s="338"/>
      <c r="N20" s="180">
        <f t="shared" si="3"/>
        <v>0</v>
      </c>
    </row>
    <row r="21" spans="1:14" ht="15.75" thickBot="1">
      <c r="A21" s="181">
        <v>3</v>
      </c>
      <c r="B21" s="182" t="s">
        <v>74</v>
      </c>
      <c r="C21" s="339">
        <f>C14+C7</f>
        <v>190543082.15700001</v>
      </c>
      <c r="D21" s="183"/>
      <c r="E21" s="342">
        <f>E14+E7</f>
        <v>3810861.6431400003</v>
      </c>
      <c r="F21" s="343">
        <f>F7+F14</f>
        <v>0</v>
      </c>
      <c r="G21" s="343">
        <f t="shared" ref="G21:L21" si="4">G7+G14</f>
        <v>0</v>
      </c>
      <c r="H21" s="343">
        <f t="shared" si="4"/>
        <v>0</v>
      </c>
      <c r="I21" s="343">
        <f t="shared" si="4"/>
        <v>0</v>
      </c>
      <c r="J21" s="343">
        <f t="shared" si="4"/>
        <v>0</v>
      </c>
      <c r="K21" s="343">
        <f t="shared" si="4"/>
        <v>3810861.6431400003</v>
      </c>
      <c r="L21" s="343">
        <f t="shared" si="4"/>
        <v>0</v>
      </c>
      <c r="M21" s="343">
        <f>M7+M14</f>
        <v>0</v>
      </c>
      <c r="N21" s="184">
        <f>N14+N7</f>
        <v>3810861.6431400003</v>
      </c>
    </row>
    <row r="22" spans="1:14">
      <c r="E22" s="344"/>
      <c r="F22" s="344"/>
      <c r="G22" s="344"/>
      <c r="H22" s="344"/>
      <c r="I22" s="344"/>
      <c r="J22" s="344"/>
      <c r="K22" s="344"/>
      <c r="L22" s="344"/>
      <c r="M22" s="34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3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115" zoomScaleNormal="115" workbookViewId="0">
      <selection activeCell="C99" sqref="C99"/>
    </sheetView>
  </sheetViews>
  <sheetFormatPr defaultColWidth="43.5703125" defaultRowHeight="11.25"/>
  <cols>
    <col min="1" max="1" width="5.28515625" style="254" customWidth="1"/>
    <col min="2" max="2" width="66.140625" style="255" customWidth="1"/>
    <col min="3" max="3" width="131.42578125" style="256" customWidth="1"/>
    <col min="4" max="5" width="10.28515625" style="238" customWidth="1"/>
    <col min="6" max="16384" width="43.5703125" style="238"/>
  </cols>
  <sheetData>
    <row r="1" spans="1:3" ht="12.75" thickTop="1" thickBot="1">
      <c r="A1" s="618" t="s">
        <v>373</v>
      </c>
      <c r="B1" s="619"/>
      <c r="C1" s="620"/>
    </row>
    <row r="2" spans="1:3" ht="26.25" customHeight="1">
      <c r="A2" s="239"/>
      <c r="B2" s="638" t="s">
        <v>374</v>
      </c>
      <c r="C2" s="638"/>
    </row>
    <row r="3" spans="1:3" s="244" customFormat="1" ht="11.25" customHeight="1">
      <c r="A3" s="243"/>
      <c r="B3" s="638" t="s">
        <v>680</v>
      </c>
      <c r="C3" s="638"/>
    </row>
    <row r="4" spans="1:3" ht="12" customHeight="1" thickBot="1">
      <c r="A4" s="623" t="s">
        <v>684</v>
      </c>
      <c r="B4" s="624"/>
      <c r="C4" s="625"/>
    </row>
    <row r="5" spans="1:3" ht="12" thickTop="1">
      <c r="A5" s="240"/>
      <c r="B5" s="626" t="s">
        <v>375</v>
      </c>
      <c r="C5" s="627"/>
    </row>
    <row r="6" spans="1:3">
      <c r="A6" s="239"/>
      <c r="B6" s="587" t="s">
        <v>681</v>
      </c>
      <c r="C6" s="588"/>
    </row>
    <row r="7" spans="1:3">
      <c r="A7" s="239"/>
      <c r="B7" s="587" t="s">
        <v>376</v>
      </c>
      <c r="C7" s="588"/>
    </row>
    <row r="8" spans="1:3">
      <c r="A8" s="239"/>
      <c r="B8" s="587" t="s">
        <v>682</v>
      </c>
      <c r="C8" s="588"/>
    </row>
    <row r="9" spans="1:3">
      <c r="A9" s="239"/>
      <c r="B9" s="639" t="s">
        <v>683</v>
      </c>
      <c r="C9" s="640"/>
    </row>
    <row r="10" spans="1:3">
      <c r="A10" s="239"/>
      <c r="B10" s="630" t="s">
        <v>377</v>
      </c>
      <c r="C10" s="631" t="s">
        <v>377</v>
      </c>
    </row>
    <row r="11" spans="1:3">
      <c r="A11" s="239"/>
      <c r="B11" s="630" t="s">
        <v>378</v>
      </c>
      <c r="C11" s="631" t="s">
        <v>378</v>
      </c>
    </row>
    <row r="12" spans="1:3">
      <c r="A12" s="239"/>
      <c r="B12" s="630" t="s">
        <v>379</v>
      </c>
      <c r="C12" s="631" t="s">
        <v>379</v>
      </c>
    </row>
    <row r="13" spans="1:3">
      <c r="A13" s="239"/>
      <c r="B13" s="630" t="s">
        <v>380</v>
      </c>
      <c r="C13" s="631" t="s">
        <v>380</v>
      </c>
    </row>
    <row r="14" spans="1:3">
      <c r="A14" s="239"/>
      <c r="B14" s="630" t="s">
        <v>381</v>
      </c>
      <c r="C14" s="631" t="s">
        <v>381</v>
      </c>
    </row>
    <row r="15" spans="1:3" ht="21.75" customHeight="1">
      <c r="A15" s="239"/>
      <c r="B15" s="630" t="s">
        <v>382</v>
      </c>
      <c r="C15" s="631" t="s">
        <v>382</v>
      </c>
    </row>
    <row r="16" spans="1:3">
      <c r="A16" s="239"/>
      <c r="B16" s="630" t="s">
        <v>383</v>
      </c>
      <c r="C16" s="631" t="s">
        <v>384</v>
      </c>
    </row>
    <row r="17" spans="1:3">
      <c r="A17" s="239"/>
      <c r="B17" s="630" t="s">
        <v>385</v>
      </c>
      <c r="C17" s="631" t="s">
        <v>386</v>
      </c>
    </row>
    <row r="18" spans="1:3">
      <c r="A18" s="239"/>
      <c r="B18" s="630" t="s">
        <v>387</v>
      </c>
      <c r="C18" s="631" t="s">
        <v>388</v>
      </c>
    </row>
    <row r="19" spans="1:3">
      <c r="A19" s="239"/>
      <c r="B19" s="630" t="s">
        <v>389</v>
      </c>
      <c r="C19" s="631" t="s">
        <v>389</v>
      </c>
    </row>
    <row r="20" spans="1:3">
      <c r="A20" s="239"/>
      <c r="B20" s="630" t="s">
        <v>390</v>
      </c>
      <c r="C20" s="631" t="s">
        <v>390</v>
      </c>
    </row>
    <row r="21" spans="1:3">
      <c r="A21" s="239"/>
      <c r="B21" s="630" t="s">
        <v>391</v>
      </c>
      <c r="C21" s="631" t="s">
        <v>391</v>
      </c>
    </row>
    <row r="22" spans="1:3" ht="23.25" customHeight="1">
      <c r="A22" s="239"/>
      <c r="B22" s="630" t="s">
        <v>392</v>
      </c>
      <c r="C22" s="631" t="s">
        <v>393</v>
      </c>
    </row>
    <row r="23" spans="1:3">
      <c r="A23" s="239"/>
      <c r="B23" s="630" t="s">
        <v>394</v>
      </c>
      <c r="C23" s="631" t="s">
        <v>394</v>
      </c>
    </row>
    <row r="24" spans="1:3">
      <c r="A24" s="239"/>
      <c r="B24" s="630" t="s">
        <v>395</v>
      </c>
      <c r="C24" s="631" t="s">
        <v>396</v>
      </c>
    </row>
    <row r="25" spans="1:3" ht="12" thickBot="1">
      <c r="A25" s="241"/>
      <c r="B25" s="636" t="s">
        <v>397</v>
      </c>
      <c r="C25" s="637"/>
    </row>
    <row r="26" spans="1:3" ht="12.75" thickTop="1" thickBot="1">
      <c r="A26" s="623" t="s">
        <v>694</v>
      </c>
      <c r="B26" s="624"/>
      <c r="C26" s="625"/>
    </row>
    <row r="27" spans="1:3" ht="12.75" thickTop="1" thickBot="1">
      <c r="A27" s="242"/>
      <c r="B27" s="641" t="s">
        <v>398</v>
      </c>
      <c r="C27" s="642"/>
    </row>
    <row r="28" spans="1:3" ht="12.75" thickTop="1" thickBot="1">
      <c r="A28" s="623" t="s">
        <v>685</v>
      </c>
      <c r="B28" s="624"/>
      <c r="C28" s="625"/>
    </row>
    <row r="29" spans="1:3" ht="12" thickTop="1">
      <c r="A29" s="240"/>
      <c r="B29" s="634" t="s">
        <v>399</v>
      </c>
      <c r="C29" s="635" t="s">
        <v>400</v>
      </c>
    </row>
    <row r="30" spans="1:3">
      <c r="A30" s="239"/>
      <c r="B30" s="585" t="s">
        <v>401</v>
      </c>
      <c r="C30" s="586" t="s">
        <v>402</v>
      </c>
    </row>
    <row r="31" spans="1:3">
      <c r="A31" s="239"/>
      <c r="B31" s="585" t="s">
        <v>403</v>
      </c>
      <c r="C31" s="586" t="s">
        <v>404</v>
      </c>
    </row>
    <row r="32" spans="1:3">
      <c r="A32" s="239"/>
      <c r="B32" s="585" t="s">
        <v>405</v>
      </c>
      <c r="C32" s="586" t="s">
        <v>406</v>
      </c>
    </row>
    <row r="33" spans="1:3">
      <c r="A33" s="239"/>
      <c r="B33" s="585" t="s">
        <v>407</v>
      </c>
      <c r="C33" s="586" t="s">
        <v>408</v>
      </c>
    </row>
    <row r="34" spans="1:3">
      <c r="A34" s="239"/>
      <c r="B34" s="585" t="s">
        <v>409</v>
      </c>
      <c r="C34" s="586" t="s">
        <v>410</v>
      </c>
    </row>
    <row r="35" spans="1:3" ht="23.25" customHeight="1">
      <c r="A35" s="239"/>
      <c r="B35" s="585" t="s">
        <v>411</v>
      </c>
      <c r="C35" s="586" t="s">
        <v>412</v>
      </c>
    </row>
    <row r="36" spans="1:3" ht="24" customHeight="1">
      <c r="A36" s="239"/>
      <c r="B36" s="585" t="s">
        <v>413</v>
      </c>
      <c r="C36" s="586" t="s">
        <v>414</v>
      </c>
    </row>
    <row r="37" spans="1:3" ht="24.75" customHeight="1">
      <c r="A37" s="239"/>
      <c r="B37" s="585" t="s">
        <v>415</v>
      </c>
      <c r="C37" s="586" t="s">
        <v>416</v>
      </c>
    </row>
    <row r="38" spans="1:3" ht="23.25" customHeight="1">
      <c r="A38" s="239"/>
      <c r="B38" s="585" t="s">
        <v>686</v>
      </c>
      <c r="C38" s="586" t="s">
        <v>417</v>
      </c>
    </row>
    <row r="39" spans="1:3" ht="39.75" customHeight="1">
      <c r="A39" s="239"/>
      <c r="B39" s="630" t="s">
        <v>706</v>
      </c>
      <c r="C39" s="631" t="s">
        <v>418</v>
      </c>
    </row>
    <row r="40" spans="1:3" ht="12" customHeight="1">
      <c r="A40" s="239"/>
      <c r="B40" s="585" t="s">
        <v>419</v>
      </c>
      <c r="C40" s="586" t="s">
        <v>420</v>
      </c>
    </row>
    <row r="41" spans="1:3" ht="27" customHeight="1" thickBot="1">
      <c r="A41" s="241"/>
      <c r="B41" s="632" t="s">
        <v>421</v>
      </c>
      <c r="C41" s="633" t="s">
        <v>422</v>
      </c>
    </row>
    <row r="42" spans="1:3" ht="12.75" thickTop="1" thickBot="1">
      <c r="A42" s="623" t="s">
        <v>687</v>
      </c>
      <c r="B42" s="624"/>
      <c r="C42" s="625"/>
    </row>
    <row r="43" spans="1:3" ht="12" thickTop="1">
      <c r="A43" s="240"/>
      <c r="B43" s="626" t="s">
        <v>779</v>
      </c>
      <c r="C43" s="627" t="s">
        <v>423</v>
      </c>
    </row>
    <row r="44" spans="1:3">
      <c r="A44" s="239"/>
      <c r="B44" s="587" t="s">
        <v>778</v>
      </c>
      <c r="C44" s="588"/>
    </row>
    <row r="45" spans="1:3" ht="23.25" customHeight="1" thickBot="1">
      <c r="A45" s="241"/>
      <c r="B45" s="613" t="s">
        <v>424</v>
      </c>
      <c r="C45" s="614" t="s">
        <v>425</v>
      </c>
    </row>
    <row r="46" spans="1:3" ht="11.25" customHeight="1" thickTop="1" thickBot="1">
      <c r="A46" s="623" t="s">
        <v>688</v>
      </c>
      <c r="B46" s="624"/>
      <c r="C46" s="625"/>
    </row>
    <row r="47" spans="1:3" ht="26.25" customHeight="1" thickTop="1">
      <c r="A47" s="239"/>
      <c r="B47" s="587" t="s">
        <v>689</v>
      </c>
      <c r="C47" s="588"/>
    </row>
    <row r="48" spans="1:3" ht="12" thickBot="1">
      <c r="A48" s="623" t="s">
        <v>690</v>
      </c>
      <c r="B48" s="624"/>
      <c r="C48" s="625"/>
    </row>
    <row r="49" spans="1:3" ht="12" thickTop="1">
      <c r="A49" s="240"/>
      <c r="B49" s="626" t="s">
        <v>426</v>
      </c>
      <c r="C49" s="627" t="s">
        <v>426</v>
      </c>
    </row>
    <row r="50" spans="1:3" ht="11.25" customHeight="1">
      <c r="A50" s="239"/>
      <c r="B50" s="587" t="s">
        <v>427</v>
      </c>
      <c r="C50" s="588" t="s">
        <v>427</v>
      </c>
    </row>
    <row r="51" spans="1:3">
      <c r="A51" s="239"/>
      <c r="B51" s="587" t="s">
        <v>428</v>
      </c>
      <c r="C51" s="588" t="s">
        <v>428</v>
      </c>
    </row>
    <row r="52" spans="1:3" ht="11.25" customHeight="1">
      <c r="A52" s="239"/>
      <c r="B52" s="587" t="s">
        <v>806</v>
      </c>
      <c r="C52" s="588" t="s">
        <v>429</v>
      </c>
    </row>
    <row r="53" spans="1:3" ht="33.6" customHeight="1">
      <c r="A53" s="239"/>
      <c r="B53" s="587" t="s">
        <v>430</v>
      </c>
      <c r="C53" s="588" t="s">
        <v>430</v>
      </c>
    </row>
    <row r="54" spans="1:3" ht="11.25" customHeight="1">
      <c r="A54" s="239"/>
      <c r="B54" s="587" t="s">
        <v>799</v>
      </c>
      <c r="C54" s="588" t="s">
        <v>431</v>
      </c>
    </row>
    <row r="55" spans="1:3" ht="11.25" customHeight="1" thickBot="1">
      <c r="A55" s="623" t="s">
        <v>691</v>
      </c>
      <c r="B55" s="624"/>
      <c r="C55" s="625"/>
    </row>
    <row r="56" spans="1:3" ht="12" thickTop="1">
      <c r="A56" s="240"/>
      <c r="B56" s="626" t="s">
        <v>426</v>
      </c>
      <c r="C56" s="627" t="s">
        <v>426</v>
      </c>
    </row>
    <row r="57" spans="1:3">
      <c r="A57" s="239"/>
      <c r="B57" s="587" t="s">
        <v>432</v>
      </c>
      <c r="C57" s="588" t="s">
        <v>432</v>
      </c>
    </row>
    <row r="58" spans="1:3">
      <c r="A58" s="239"/>
      <c r="B58" s="587" t="s">
        <v>702</v>
      </c>
      <c r="C58" s="588" t="s">
        <v>433</v>
      </c>
    </row>
    <row r="59" spans="1:3">
      <c r="A59" s="239"/>
      <c r="B59" s="587" t="s">
        <v>434</v>
      </c>
      <c r="C59" s="588" t="s">
        <v>434</v>
      </c>
    </row>
    <row r="60" spans="1:3">
      <c r="A60" s="239"/>
      <c r="B60" s="587" t="s">
        <v>435</v>
      </c>
      <c r="C60" s="588" t="s">
        <v>435</v>
      </c>
    </row>
    <row r="61" spans="1:3">
      <c r="A61" s="239"/>
      <c r="B61" s="587" t="s">
        <v>436</v>
      </c>
      <c r="C61" s="588" t="s">
        <v>436</v>
      </c>
    </row>
    <row r="62" spans="1:3">
      <c r="A62" s="239"/>
      <c r="B62" s="587" t="s">
        <v>703</v>
      </c>
      <c r="C62" s="588" t="s">
        <v>437</v>
      </c>
    </row>
    <row r="63" spans="1:3">
      <c r="A63" s="239"/>
      <c r="B63" s="587" t="s">
        <v>438</v>
      </c>
      <c r="C63" s="588" t="s">
        <v>438</v>
      </c>
    </row>
    <row r="64" spans="1:3" ht="12" thickBot="1">
      <c r="A64" s="241"/>
      <c r="B64" s="613" t="s">
        <v>439</v>
      </c>
      <c r="C64" s="614" t="s">
        <v>439</v>
      </c>
    </row>
    <row r="65" spans="1:3" ht="11.25" customHeight="1" thickTop="1">
      <c r="A65" s="589" t="s">
        <v>692</v>
      </c>
      <c r="B65" s="590"/>
      <c r="C65" s="591"/>
    </row>
    <row r="66" spans="1:3" ht="12" thickBot="1">
      <c r="A66" s="241"/>
      <c r="B66" s="613" t="s">
        <v>440</v>
      </c>
      <c r="C66" s="614" t="s">
        <v>440</v>
      </c>
    </row>
    <row r="67" spans="1:3" ht="11.25" customHeight="1" thickTop="1" thickBot="1">
      <c r="A67" s="623" t="s">
        <v>693</v>
      </c>
      <c r="B67" s="624"/>
      <c r="C67" s="625"/>
    </row>
    <row r="68" spans="1:3" ht="12" thickTop="1">
      <c r="A68" s="240"/>
      <c r="B68" s="626" t="s">
        <v>441</v>
      </c>
      <c r="C68" s="627" t="s">
        <v>441</v>
      </c>
    </row>
    <row r="69" spans="1:3">
      <c r="A69" s="239"/>
      <c r="B69" s="587" t="s">
        <v>442</v>
      </c>
      <c r="C69" s="588" t="s">
        <v>442</v>
      </c>
    </row>
    <row r="70" spans="1:3">
      <c r="A70" s="239"/>
      <c r="B70" s="587" t="s">
        <v>443</v>
      </c>
      <c r="C70" s="588" t="s">
        <v>443</v>
      </c>
    </row>
    <row r="71" spans="1:3" ht="38.25" customHeight="1">
      <c r="A71" s="239"/>
      <c r="B71" s="611" t="s">
        <v>705</v>
      </c>
      <c r="C71" s="612" t="s">
        <v>444</v>
      </c>
    </row>
    <row r="72" spans="1:3" ht="33.75" customHeight="1">
      <c r="A72" s="239"/>
      <c r="B72" s="611" t="s">
        <v>708</v>
      </c>
      <c r="C72" s="612" t="s">
        <v>445</v>
      </c>
    </row>
    <row r="73" spans="1:3" ht="15.75" customHeight="1">
      <c r="A73" s="239"/>
      <c r="B73" s="611" t="s">
        <v>704</v>
      </c>
      <c r="C73" s="612" t="s">
        <v>446</v>
      </c>
    </row>
    <row r="74" spans="1:3">
      <c r="A74" s="239"/>
      <c r="B74" s="587" t="s">
        <v>447</v>
      </c>
      <c r="C74" s="588" t="s">
        <v>447</v>
      </c>
    </row>
    <row r="75" spans="1:3" ht="12" thickBot="1">
      <c r="A75" s="241"/>
      <c r="B75" s="613" t="s">
        <v>448</v>
      </c>
      <c r="C75" s="614" t="s">
        <v>448</v>
      </c>
    </row>
    <row r="76" spans="1:3" ht="12" thickTop="1">
      <c r="A76" s="589" t="s">
        <v>782</v>
      </c>
      <c r="B76" s="590"/>
      <c r="C76" s="591"/>
    </row>
    <row r="77" spans="1:3">
      <c r="A77" s="239"/>
      <c r="B77" s="587" t="s">
        <v>440</v>
      </c>
      <c r="C77" s="588"/>
    </row>
    <row r="78" spans="1:3">
      <c r="A78" s="239"/>
      <c r="B78" s="587" t="s">
        <v>780</v>
      </c>
      <c r="C78" s="588"/>
    </row>
    <row r="79" spans="1:3">
      <c r="A79" s="239"/>
      <c r="B79" s="587" t="s">
        <v>781</v>
      </c>
      <c r="C79" s="588"/>
    </row>
    <row r="80" spans="1:3">
      <c r="A80" s="589" t="s">
        <v>783</v>
      </c>
      <c r="B80" s="590"/>
      <c r="C80" s="591"/>
    </row>
    <row r="81" spans="1:3">
      <c r="A81" s="239"/>
      <c r="B81" s="587" t="s">
        <v>440</v>
      </c>
      <c r="C81" s="588"/>
    </row>
    <row r="82" spans="1:3">
      <c r="A82" s="239"/>
      <c r="B82" s="587" t="s">
        <v>784</v>
      </c>
      <c r="C82" s="588"/>
    </row>
    <row r="83" spans="1:3" ht="76.5" customHeight="1">
      <c r="A83" s="239"/>
      <c r="B83" s="587" t="s">
        <v>798</v>
      </c>
      <c r="C83" s="588"/>
    </row>
    <row r="84" spans="1:3" ht="53.25" customHeight="1">
      <c r="A84" s="239"/>
      <c r="B84" s="587" t="s">
        <v>797</v>
      </c>
      <c r="C84" s="588"/>
    </row>
    <row r="85" spans="1:3">
      <c r="A85" s="239"/>
      <c r="B85" s="587" t="s">
        <v>785</v>
      </c>
      <c r="C85" s="588"/>
    </row>
    <row r="86" spans="1:3">
      <c r="A86" s="239"/>
      <c r="B86" s="587" t="s">
        <v>786</v>
      </c>
      <c r="C86" s="588"/>
    </row>
    <row r="87" spans="1:3">
      <c r="A87" s="239"/>
      <c r="B87" s="587" t="s">
        <v>787</v>
      </c>
      <c r="C87" s="588"/>
    </row>
    <row r="88" spans="1:3">
      <c r="A88" s="589" t="s">
        <v>788</v>
      </c>
      <c r="B88" s="590"/>
      <c r="C88" s="591"/>
    </row>
    <row r="89" spans="1:3">
      <c r="A89" s="239"/>
      <c r="B89" s="587" t="s">
        <v>440</v>
      </c>
      <c r="C89" s="588"/>
    </row>
    <row r="90" spans="1:3">
      <c r="A90" s="239"/>
      <c r="B90" s="587" t="s">
        <v>790</v>
      </c>
      <c r="C90" s="588"/>
    </row>
    <row r="91" spans="1:3" ht="12" customHeight="1">
      <c r="A91" s="239"/>
      <c r="B91" s="587" t="s">
        <v>791</v>
      </c>
      <c r="C91" s="588"/>
    </row>
    <row r="92" spans="1:3">
      <c r="A92" s="239"/>
      <c r="B92" s="587" t="s">
        <v>792</v>
      </c>
      <c r="C92" s="588"/>
    </row>
    <row r="93" spans="1:3" ht="24.75" customHeight="1">
      <c r="A93" s="239"/>
      <c r="B93" s="583" t="s">
        <v>834</v>
      </c>
      <c r="C93" s="584"/>
    </row>
    <row r="94" spans="1:3" ht="24" customHeight="1">
      <c r="A94" s="239"/>
      <c r="B94" s="583" t="s">
        <v>835</v>
      </c>
      <c r="C94" s="584"/>
    </row>
    <row r="95" spans="1:3" ht="13.5" customHeight="1">
      <c r="A95" s="239"/>
      <c r="B95" s="585" t="s">
        <v>793</v>
      </c>
      <c r="C95" s="586"/>
    </row>
    <row r="96" spans="1:3" ht="11.25" customHeight="1" thickBot="1">
      <c r="A96" s="595" t="s">
        <v>830</v>
      </c>
      <c r="B96" s="596"/>
      <c r="C96" s="597"/>
    </row>
    <row r="97" spans="1:3" ht="12.75" thickTop="1" thickBot="1">
      <c r="A97" s="609" t="s">
        <v>541</v>
      </c>
      <c r="B97" s="609"/>
      <c r="C97" s="609"/>
    </row>
    <row r="98" spans="1:3">
      <c r="A98" s="385">
        <v>2</v>
      </c>
      <c r="B98" s="382" t="s">
        <v>810</v>
      </c>
      <c r="C98" s="382" t="s">
        <v>831</v>
      </c>
    </row>
    <row r="99" spans="1:3">
      <c r="A99" s="251">
        <v>3</v>
      </c>
      <c r="B99" s="383" t="s">
        <v>811</v>
      </c>
      <c r="C99" s="384" t="s">
        <v>832</v>
      </c>
    </row>
    <row r="100" spans="1:3">
      <c r="A100" s="251">
        <v>4</v>
      </c>
      <c r="B100" s="383" t="s">
        <v>812</v>
      </c>
      <c r="C100" s="384" t="s">
        <v>836</v>
      </c>
    </row>
    <row r="101" spans="1:3" ht="11.25" customHeight="1">
      <c r="A101" s="251">
        <v>5</v>
      </c>
      <c r="B101" s="383" t="s">
        <v>813</v>
      </c>
      <c r="C101" s="384" t="s">
        <v>833</v>
      </c>
    </row>
    <row r="102" spans="1:3" ht="12" customHeight="1">
      <c r="A102" s="251">
        <v>6</v>
      </c>
      <c r="B102" s="383" t="s">
        <v>828</v>
      </c>
      <c r="C102" s="384" t="s">
        <v>814</v>
      </c>
    </row>
    <row r="103" spans="1:3" ht="12" customHeight="1">
      <c r="A103" s="251">
        <v>7</v>
      </c>
      <c r="B103" s="383" t="s">
        <v>815</v>
      </c>
      <c r="C103" s="384" t="s">
        <v>829</v>
      </c>
    </row>
    <row r="104" spans="1:3">
      <c r="A104" s="251">
        <v>8</v>
      </c>
      <c r="B104" s="383" t="s">
        <v>820</v>
      </c>
      <c r="C104" s="384" t="s">
        <v>841</v>
      </c>
    </row>
    <row r="105" spans="1:3" ht="11.25" customHeight="1">
      <c r="A105" s="589" t="s">
        <v>794</v>
      </c>
      <c r="B105" s="590"/>
      <c r="C105" s="591"/>
    </row>
    <row r="106" spans="1:3" ht="27.6" customHeight="1">
      <c r="A106" s="239"/>
      <c r="B106" s="628" t="s">
        <v>440</v>
      </c>
      <c r="C106" s="629"/>
    </row>
    <row r="107" spans="1:3" ht="12" thickBot="1">
      <c r="A107" s="615" t="s">
        <v>695</v>
      </c>
      <c r="B107" s="616"/>
      <c r="C107" s="617"/>
    </row>
    <row r="108" spans="1:3" ht="24" customHeight="1" thickTop="1" thickBot="1">
      <c r="A108" s="618" t="s">
        <v>373</v>
      </c>
      <c r="B108" s="619"/>
      <c r="C108" s="620"/>
    </row>
    <row r="109" spans="1:3">
      <c r="A109" s="243" t="s">
        <v>449</v>
      </c>
      <c r="B109" s="621" t="s">
        <v>450</v>
      </c>
      <c r="C109" s="622"/>
    </row>
    <row r="110" spans="1:3">
      <c r="A110" s="245" t="s">
        <v>451</v>
      </c>
      <c r="B110" s="598" t="s">
        <v>452</v>
      </c>
      <c r="C110" s="599"/>
    </row>
    <row r="111" spans="1:3">
      <c r="A111" s="243" t="s">
        <v>453</v>
      </c>
      <c r="B111" s="600" t="s">
        <v>454</v>
      </c>
      <c r="C111" s="600"/>
    </row>
    <row r="112" spans="1:3">
      <c r="A112" s="245" t="s">
        <v>455</v>
      </c>
      <c r="B112" s="598" t="s">
        <v>456</v>
      </c>
      <c r="C112" s="599"/>
    </row>
    <row r="113" spans="1:3" ht="12" thickBot="1">
      <c r="A113" s="266" t="s">
        <v>457</v>
      </c>
      <c r="B113" s="601" t="s">
        <v>458</v>
      </c>
      <c r="C113" s="601"/>
    </row>
    <row r="114" spans="1:3" ht="12" thickBot="1">
      <c r="A114" s="602" t="s">
        <v>695</v>
      </c>
      <c r="B114" s="603"/>
      <c r="C114" s="604"/>
    </row>
    <row r="115" spans="1:3" ht="12.75" thickTop="1" thickBot="1">
      <c r="A115" s="605" t="s">
        <v>459</v>
      </c>
      <c r="B115" s="605"/>
      <c r="C115" s="605"/>
    </row>
    <row r="116" spans="1:3">
      <c r="A116" s="243">
        <v>1</v>
      </c>
      <c r="B116" s="246" t="s">
        <v>95</v>
      </c>
      <c r="C116" s="247" t="s">
        <v>460</v>
      </c>
    </row>
    <row r="117" spans="1:3">
      <c r="A117" s="243">
        <v>2</v>
      </c>
      <c r="B117" s="246" t="s">
        <v>96</v>
      </c>
      <c r="C117" s="247" t="s">
        <v>96</v>
      </c>
    </row>
    <row r="118" spans="1:3">
      <c r="A118" s="243">
        <v>3</v>
      </c>
      <c r="B118" s="246" t="s">
        <v>97</v>
      </c>
      <c r="C118" s="248" t="s">
        <v>461</v>
      </c>
    </row>
    <row r="119" spans="1:3" ht="33.75">
      <c r="A119" s="243">
        <v>4</v>
      </c>
      <c r="B119" s="246" t="s">
        <v>98</v>
      </c>
      <c r="C119" s="248" t="s">
        <v>670</v>
      </c>
    </row>
    <row r="120" spans="1:3">
      <c r="A120" s="243">
        <v>5</v>
      </c>
      <c r="B120" s="246" t="s">
        <v>99</v>
      </c>
      <c r="C120" s="248" t="s">
        <v>462</v>
      </c>
    </row>
    <row r="121" spans="1:3">
      <c r="A121" s="243">
        <v>5.0999999999999996</v>
      </c>
      <c r="B121" s="246" t="s">
        <v>463</v>
      </c>
      <c r="C121" s="247" t="s">
        <v>464</v>
      </c>
    </row>
    <row r="122" spans="1:3">
      <c r="A122" s="243">
        <v>5.2</v>
      </c>
      <c r="B122" s="246" t="s">
        <v>465</v>
      </c>
      <c r="C122" s="247" t="s">
        <v>466</v>
      </c>
    </row>
    <row r="123" spans="1:3">
      <c r="A123" s="243">
        <v>6</v>
      </c>
      <c r="B123" s="246" t="s">
        <v>100</v>
      </c>
      <c r="C123" s="248" t="s">
        <v>467</v>
      </c>
    </row>
    <row r="124" spans="1:3">
      <c r="A124" s="243">
        <v>7</v>
      </c>
      <c r="B124" s="246" t="s">
        <v>101</v>
      </c>
      <c r="C124" s="248" t="s">
        <v>468</v>
      </c>
    </row>
    <row r="125" spans="1:3" ht="22.5">
      <c r="A125" s="243">
        <v>8</v>
      </c>
      <c r="B125" s="246" t="s">
        <v>102</v>
      </c>
      <c r="C125" s="248" t="s">
        <v>469</v>
      </c>
    </row>
    <row r="126" spans="1:3">
      <c r="A126" s="243">
        <v>9</v>
      </c>
      <c r="B126" s="246" t="s">
        <v>103</v>
      </c>
      <c r="C126" s="248" t="s">
        <v>470</v>
      </c>
    </row>
    <row r="127" spans="1:3" ht="22.5">
      <c r="A127" s="243">
        <v>10</v>
      </c>
      <c r="B127" s="246" t="s">
        <v>471</v>
      </c>
      <c r="C127" s="248" t="s">
        <v>472</v>
      </c>
    </row>
    <row r="128" spans="1:3" ht="22.5">
      <c r="A128" s="243">
        <v>11</v>
      </c>
      <c r="B128" s="246" t="s">
        <v>104</v>
      </c>
      <c r="C128" s="248" t="s">
        <v>473</v>
      </c>
    </row>
    <row r="129" spans="1:3">
      <c r="A129" s="243">
        <v>12</v>
      </c>
      <c r="B129" s="246" t="s">
        <v>105</v>
      </c>
      <c r="C129" s="248" t="s">
        <v>474</v>
      </c>
    </row>
    <row r="130" spans="1:3">
      <c r="A130" s="243">
        <v>13</v>
      </c>
      <c r="B130" s="246" t="s">
        <v>475</v>
      </c>
      <c r="C130" s="248" t="s">
        <v>476</v>
      </c>
    </row>
    <row r="131" spans="1:3">
      <c r="A131" s="243">
        <v>14</v>
      </c>
      <c r="B131" s="246" t="s">
        <v>106</v>
      </c>
      <c r="C131" s="248" t="s">
        <v>477</v>
      </c>
    </row>
    <row r="132" spans="1:3">
      <c r="A132" s="243">
        <v>15</v>
      </c>
      <c r="B132" s="246" t="s">
        <v>107</v>
      </c>
      <c r="C132" s="248" t="s">
        <v>478</v>
      </c>
    </row>
    <row r="133" spans="1:3">
      <c r="A133" s="243">
        <v>16</v>
      </c>
      <c r="B133" s="246" t="s">
        <v>108</v>
      </c>
      <c r="C133" s="248" t="s">
        <v>479</v>
      </c>
    </row>
    <row r="134" spans="1:3">
      <c r="A134" s="243">
        <v>17</v>
      </c>
      <c r="B134" s="246" t="s">
        <v>109</v>
      </c>
      <c r="C134" s="248" t="s">
        <v>480</v>
      </c>
    </row>
    <row r="135" spans="1:3">
      <c r="A135" s="243">
        <v>18</v>
      </c>
      <c r="B135" s="246" t="s">
        <v>110</v>
      </c>
      <c r="C135" s="248" t="s">
        <v>671</v>
      </c>
    </row>
    <row r="136" spans="1:3" ht="22.5">
      <c r="A136" s="243">
        <v>19</v>
      </c>
      <c r="B136" s="246" t="s">
        <v>672</v>
      </c>
      <c r="C136" s="248" t="s">
        <v>673</v>
      </c>
    </row>
    <row r="137" spans="1:3" ht="22.5">
      <c r="A137" s="243">
        <v>20</v>
      </c>
      <c r="B137" s="246" t="s">
        <v>111</v>
      </c>
      <c r="C137" s="248" t="s">
        <v>674</v>
      </c>
    </row>
    <row r="138" spans="1:3">
      <c r="A138" s="243">
        <v>21</v>
      </c>
      <c r="B138" s="246" t="s">
        <v>112</v>
      </c>
      <c r="C138" s="248" t="s">
        <v>481</v>
      </c>
    </row>
    <row r="139" spans="1:3">
      <c r="A139" s="243">
        <v>22</v>
      </c>
      <c r="B139" s="246" t="s">
        <v>113</v>
      </c>
      <c r="C139" s="248" t="s">
        <v>675</v>
      </c>
    </row>
    <row r="140" spans="1:3">
      <c r="A140" s="243">
        <v>23</v>
      </c>
      <c r="B140" s="246" t="s">
        <v>114</v>
      </c>
      <c r="C140" s="248" t="s">
        <v>482</v>
      </c>
    </row>
    <row r="141" spans="1:3">
      <c r="A141" s="243">
        <v>24</v>
      </c>
      <c r="B141" s="246" t="s">
        <v>115</v>
      </c>
      <c r="C141" s="248" t="s">
        <v>483</v>
      </c>
    </row>
    <row r="142" spans="1:3" ht="22.5">
      <c r="A142" s="243">
        <v>25</v>
      </c>
      <c r="B142" s="246" t="s">
        <v>116</v>
      </c>
      <c r="C142" s="248" t="s">
        <v>484</v>
      </c>
    </row>
    <row r="143" spans="1:3" ht="33.75">
      <c r="A143" s="243">
        <v>26</v>
      </c>
      <c r="B143" s="246" t="s">
        <v>117</v>
      </c>
      <c r="C143" s="248" t="s">
        <v>485</v>
      </c>
    </row>
    <row r="144" spans="1:3">
      <c r="A144" s="243">
        <v>27</v>
      </c>
      <c r="B144" s="246" t="s">
        <v>486</v>
      </c>
      <c r="C144" s="248" t="s">
        <v>487</v>
      </c>
    </row>
    <row r="145" spans="1:3" ht="22.5">
      <c r="A145" s="243">
        <v>28</v>
      </c>
      <c r="B145" s="246" t="s">
        <v>124</v>
      </c>
      <c r="C145" s="248" t="s">
        <v>488</v>
      </c>
    </row>
    <row r="146" spans="1:3">
      <c r="A146" s="243">
        <v>29</v>
      </c>
      <c r="B146" s="246" t="s">
        <v>118</v>
      </c>
      <c r="C146" s="267" t="s">
        <v>489</v>
      </c>
    </row>
    <row r="147" spans="1:3">
      <c r="A147" s="243">
        <v>30</v>
      </c>
      <c r="B147" s="246" t="s">
        <v>119</v>
      </c>
      <c r="C147" s="267" t="s">
        <v>490</v>
      </c>
    </row>
    <row r="148" spans="1:3" ht="32.25" customHeight="1">
      <c r="A148" s="243">
        <v>31</v>
      </c>
      <c r="B148" s="246" t="s">
        <v>491</v>
      </c>
      <c r="C148" s="267" t="s">
        <v>492</v>
      </c>
    </row>
    <row r="149" spans="1:3">
      <c r="A149" s="243">
        <v>31.1</v>
      </c>
      <c r="B149" s="246" t="s">
        <v>493</v>
      </c>
      <c r="C149" s="249" t="s">
        <v>494</v>
      </c>
    </row>
    <row r="150" spans="1:3" ht="33.75">
      <c r="A150" s="243" t="s">
        <v>495</v>
      </c>
      <c r="B150" s="246" t="s">
        <v>709</v>
      </c>
      <c r="C150" s="276" t="s">
        <v>719</v>
      </c>
    </row>
    <row r="151" spans="1:3">
      <c r="A151" s="243">
        <v>31.2</v>
      </c>
      <c r="B151" s="246" t="s">
        <v>496</v>
      </c>
      <c r="C151" s="276" t="s">
        <v>497</v>
      </c>
    </row>
    <row r="152" spans="1:3">
      <c r="A152" s="243" t="s">
        <v>498</v>
      </c>
      <c r="B152" s="246" t="s">
        <v>709</v>
      </c>
      <c r="C152" s="276" t="s">
        <v>710</v>
      </c>
    </row>
    <row r="153" spans="1:3" ht="33.75">
      <c r="A153" s="243">
        <v>32</v>
      </c>
      <c r="B153" s="272" t="s">
        <v>499</v>
      </c>
      <c r="C153" s="276" t="s">
        <v>711</v>
      </c>
    </row>
    <row r="154" spans="1:3">
      <c r="A154" s="243">
        <v>33</v>
      </c>
      <c r="B154" s="246" t="s">
        <v>120</v>
      </c>
      <c r="C154" s="276" t="s">
        <v>500</v>
      </c>
    </row>
    <row r="155" spans="1:3">
      <c r="A155" s="243">
        <v>34</v>
      </c>
      <c r="B155" s="274" t="s">
        <v>121</v>
      </c>
      <c r="C155" s="276" t="s">
        <v>501</v>
      </c>
    </row>
    <row r="156" spans="1:3">
      <c r="A156" s="243">
        <v>35</v>
      </c>
      <c r="B156" s="274" t="s">
        <v>122</v>
      </c>
      <c r="C156" s="276" t="s">
        <v>502</v>
      </c>
    </row>
    <row r="157" spans="1:3">
      <c r="A157" s="259" t="s">
        <v>720</v>
      </c>
      <c r="B157" s="274" t="s">
        <v>129</v>
      </c>
      <c r="C157" s="276" t="s">
        <v>748</v>
      </c>
    </row>
    <row r="158" spans="1:3">
      <c r="A158" s="259">
        <v>36.1</v>
      </c>
      <c r="B158" s="274" t="s">
        <v>503</v>
      </c>
      <c r="C158" s="276" t="s">
        <v>504</v>
      </c>
    </row>
    <row r="159" spans="1:3" ht="22.5">
      <c r="A159" s="259" t="s">
        <v>721</v>
      </c>
      <c r="B159" s="274" t="s">
        <v>709</v>
      </c>
      <c r="C159" s="249" t="s">
        <v>712</v>
      </c>
    </row>
    <row r="160" spans="1:3" ht="22.5">
      <c r="A160" s="259">
        <v>36.200000000000003</v>
      </c>
      <c r="B160" s="275" t="s">
        <v>757</v>
      </c>
      <c r="C160" s="249" t="s">
        <v>749</v>
      </c>
    </row>
    <row r="161" spans="1:3" ht="22.5">
      <c r="A161" s="259" t="s">
        <v>722</v>
      </c>
      <c r="B161" s="274" t="s">
        <v>709</v>
      </c>
      <c r="C161" s="249" t="s">
        <v>750</v>
      </c>
    </row>
    <row r="162" spans="1:3" ht="22.5">
      <c r="A162" s="259">
        <v>36.299999999999997</v>
      </c>
      <c r="B162" s="275" t="s">
        <v>758</v>
      </c>
      <c r="C162" s="249" t="s">
        <v>751</v>
      </c>
    </row>
    <row r="163" spans="1:3" ht="22.5">
      <c r="A163" s="259" t="s">
        <v>723</v>
      </c>
      <c r="B163" s="274" t="s">
        <v>709</v>
      </c>
      <c r="C163" s="249" t="s">
        <v>752</v>
      </c>
    </row>
    <row r="164" spans="1:3">
      <c r="A164" s="259" t="s">
        <v>724</v>
      </c>
      <c r="B164" s="274" t="s">
        <v>123</v>
      </c>
      <c r="C164" s="273" t="s">
        <v>753</v>
      </c>
    </row>
    <row r="165" spans="1:3">
      <c r="A165" s="259" t="s">
        <v>725</v>
      </c>
      <c r="B165" s="274" t="s">
        <v>709</v>
      </c>
      <c r="C165" s="273" t="s">
        <v>754</v>
      </c>
    </row>
    <row r="166" spans="1:3">
      <c r="A166" s="257">
        <v>37</v>
      </c>
      <c r="B166" s="274" t="s">
        <v>507</v>
      </c>
      <c r="C166" s="249" t="s">
        <v>508</v>
      </c>
    </row>
    <row r="167" spans="1:3">
      <c r="A167" s="257">
        <v>37.1</v>
      </c>
      <c r="B167" s="274" t="s">
        <v>509</v>
      </c>
      <c r="C167" s="249" t="s">
        <v>510</v>
      </c>
    </row>
    <row r="168" spans="1:3">
      <c r="A168" s="258" t="s">
        <v>505</v>
      </c>
      <c r="B168" s="274" t="s">
        <v>709</v>
      </c>
      <c r="C168" s="249" t="s">
        <v>713</v>
      </c>
    </row>
    <row r="169" spans="1:3">
      <c r="A169" s="257">
        <v>37.200000000000003</v>
      </c>
      <c r="B169" s="274" t="s">
        <v>512</v>
      </c>
      <c r="C169" s="249" t="s">
        <v>513</v>
      </c>
    </row>
    <row r="170" spans="1:3" ht="22.5">
      <c r="A170" s="258" t="s">
        <v>506</v>
      </c>
      <c r="B170" s="246" t="s">
        <v>709</v>
      </c>
      <c r="C170" s="249" t="s">
        <v>714</v>
      </c>
    </row>
    <row r="171" spans="1:3">
      <c r="A171" s="257">
        <v>38</v>
      </c>
      <c r="B171" s="246" t="s">
        <v>125</v>
      </c>
      <c r="C171" s="249" t="s">
        <v>515</v>
      </c>
    </row>
    <row r="172" spans="1:3">
      <c r="A172" s="259">
        <v>38.1</v>
      </c>
      <c r="B172" s="246" t="s">
        <v>126</v>
      </c>
      <c r="C172" s="267" t="s">
        <v>126</v>
      </c>
    </row>
    <row r="173" spans="1:3">
      <c r="A173" s="259" t="s">
        <v>511</v>
      </c>
      <c r="B173" s="250" t="s">
        <v>516</v>
      </c>
      <c r="C173" s="600" t="s">
        <v>517</v>
      </c>
    </row>
    <row r="174" spans="1:3">
      <c r="A174" s="259" t="s">
        <v>726</v>
      </c>
      <c r="B174" s="250" t="s">
        <v>518</v>
      </c>
      <c r="C174" s="600"/>
    </row>
    <row r="175" spans="1:3">
      <c r="A175" s="259" t="s">
        <v>727</v>
      </c>
      <c r="B175" s="250" t="s">
        <v>519</v>
      </c>
      <c r="C175" s="600"/>
    </row>
    <row r="176" spans="1:3">
      <c r="A176" s="259" t="s">
        <v>728</v>
      </c>
      <c r="B176" s="250" t="s">
        <v>520</v>
      </c>
      <c r="C176" s="600"/>
    </row>
    <row r="177" spans="1:3">
      <c r="A177" s="259" t="s">
        <v>729</v>
      </c>
      <c r="B177" s="250" t="s">
        <v>521</v>
      </c>
      <c r="C177" s="600"/>
    </row>
    <row r="178" spans="1:3">
      <c r="A178" s="259" t="s">
        <v>730</v>
      </c>
      <c r="B178" s="250" t="s">
        <v>522</v>
      </c>
      <c r="C178" s="600"/>
    </row>
    <row r="179" spans="1:3">
      <c r="A179" s="259">
        <v>38.200000000000003</v>
      </c>
      <c r="B179" s="246" t="s">
        <v>127</v>
      </c>
      <c r="C179" s="267" t="s">
        <v>127</v>
      </c>
    </row>
    <row r="180" spans="1:3">
      <c r="A180" s="259" t="s">
        <v>514</v>
      </c>
      <c r="B180" s="250" t="s">
        <v>523</v>
      </c>
      <c r="C180" s="600" t="s">
        <v>524</v>
      </c>
    </row>
    <row r="181" spans="1:3">
      <c r="A181" s="259" t="s">
        <v>731</v>
      </c>
      <c r="B181" s="250" t="s">
        <v>525</v>
      </c>
      <c r="C181" s="600"/>
    </row>
    <row r="182" spans="1:3">
      <c r="A182" s="259" t="s">
        <v>732</v>
      </c>
      <c r="B182" s="250" t="s">
        <v>526</v>
      </c>
      <c r="C182" s="600"/>
    </row>
    <row r="183" spans="1:3">
      <c r="A183" s="259" t="s">
        <v>733</v>
      </c>
      <c r="B183" s="250" t="s">
        <v>527</v>
      </c>
      <c r="C183" s="600"/>
    </row>
    <row r="184" spans="1:3">
      <c r="A184" s="259" t="s">
        <v>734</v>
      </c>
      <c r="B184" s="250" t="s">
        <v>528</v>
      </c>
      <c r="C184" s="600"/>
    </row>
    <row r="185" spans="1:3">
      <c r="A185" s="259" t="s">
        <v>735</v>
      </c>
      <c r="B185" s="250" t="s">
        <v>529</v>
      </c>
      <c r="C185" s="600"/>
    </row>
    <row r="186" spans="1:3">
      <c r="A186" s="259" t="s">
        <v>736</v>
      </c>
      <c r="B186" s="250" t="s">
        <v>530</v>
      </c>
      <c r="C186" s="600"/>
    </row>
    <row r="187" spans="1:3">
      <c r="A187" s="259">
        <v>38.299999999999997</v>
      </c>
      <c r="B187" s="246" t="s">
        <v>128</v>
      </c>
      <c r="C187" s="267" t="s">
        <v>531</v>
      </c>
    </row>
    <row r="188" spans="1:3">
      <c r="A188" s="259" t="s">
        <v>737</v>
      </c>
      <c r="B188" s="250" t="s">
        <v>532</v>
      </c>
      <c r="C188" s="600" t="s">
        <v>533</v>
      </c>
    </row>
    <row r="189" spans="1:3">
      <c r="A189" s="259" t="s">
        <v>738</v>
      </c>
      <c r="B189" s="250" t="s">
        <v>534</v>
      </c>
      <c r="C189" s="600"/>
    </row>
    <row r="190" spans="1:3">
      <c r="A190" s="259" t="s">
        <v>739</v>
      </c>
      <c r="B190" s="250" t="s">
        <v>535</v>
      </c>
      <c r="C190" s="600"/>
    </row>
    <row r="191" spans="1:3">
      <c r="A191" s="259" t="s">
        <v>740</v>
      </c>
      <c r="B191" s="250" t="s">
        <v>536</v>
      </c>
      <c r="C191" s="600"/>
    </row>
    <row r="192" spans="1:3">
      <c r="A192" s="259" t="s">
        <v>741</v>
      </c>
      <c r="B192" s="250" t="s">
        <v>537</v>
      </c>
      <c r="C192" s="600"/>
    </row>
    <row r="193" spans="1:3">
      <c r="A193" s="259" t="s">
        <v>742</v>
      </c>
      <c r="B193" s="250" t="s">
        <v>538</v>
      </c>
      <c r="C193" s="600"/>
    </row>
    <row r="194" spans="1:3">
      <c r="A194" s="259">
        <v>38.4</v>
      </c>
      <c r="B194" s="246" t="s">
        <v>507</v>
      </c>
      <c r="C194" s="249" t="s">
        <v>508</v>
      </c>
    </row>
    <row r="195" spans="1:3" s="244" customFormat="1">
      <c r="A195" s="259" t="s">
        <v>743</v>
      </c>
      <c r="B195" s="250" t="s">
        <v>532</v>
      </c>
      <c r="C195" s="600" t="s">
        <v>539</v>
      </c>
    </row>
    <row r="196" spans="1:3">
      <c r="A196" s="259" t="s">
        <v>744</v>
      </c>
      <c r="B196" s="250" t="s">
        <v>534</v>
      </c>
      <c r="C196" s="600"/>
    </row>
    <row r="197" spans="1:3">
      <c r="A197" s="259" t="s">
        <v>745</v>
      </c>
      <c r="B197" s="250" t="s">
        <v>535</v>
      </c>
      <c r="C197" s="600"/>
    </row>
    <row r="198" spans="1:3">
      <c r="A198" s="259" t="s">
        <v>746</v>
      </c>
      <c r="B198" s="250" t="s">
        <v>536</v>
      </c>
      <c r="C198" s="600"/>
    </row>
    <row r="199" spans="1:3" ht="12" thickBot="1">
      <c r="A199" s="260" t="s">
        <v>747</v>
      </c>
      <c r="B199" s="250" t="s">
        <v>540</v>
      </c>
      <c r="C199" s="600"/>
    </row>
    <row r="200" spans="1:3" ht="12" thickBot="1">
      <c r="A200" s="595" t="s">
        <v>696</v>
      </c>
      <c r="B200" s="596"/>
      <c r="C200" s="597"/>
    </row>
    <row r="201" spans="1:3" ht="12.75" thickTop="1" thickBot="1">
      <c r="A201" s="609" t="s">
        <v>541</v>
      </c>
      <c r="B201" s="609"/>
      <c r="C201" s="609"/>
    </row>
    <row r="202" spans="1:3">
      <c r="A202" s="251">
        <v>11.1</v>
      </c>
      <c r="B202" s="252" t="s">
        <v>542</v>
      </c>
      <c r="C202" s="247" t="s">
        <v>543</v>
      </c>
    </row>
    <row r="203" spans="1:3">
      <c r="A203" s="251">
        <v>11.2</v>
      </c>
      <c r="B203" s="252" t="s">
        <v>544</v>
      </c>
      <c r="C203" s="247" t="s">
        <v>545</v>
      </c>
    </row>
    <row r="204" spans="1:3" ht="22.5">
      <c r="A204" s="251">
        <v>11.3</v>
      </c>
      <c r="B204" s="252" t="s">
        <v>546</v>
      </c>
      <c r="C204" s="247" t="s">
        <v>547</v>
      </c>
    </row>
    <row r="205" spans="1:3" ht="22.5">
      <c r="A205" s="251">
        <v>11.4</v>
      </c>
      <c r="B205" s="252" t="s">
        <v>548</v>
      </c>
      <c r="C205" s="247" t="s">
        <v>549</v>
      </c>
    </row>
    <row r="206" spans="1:3" ht="22.5">
      <c r="A206" s="251">
        <v>11.5</v>
      </c>
      <c r="B206" s="252" t="s">
        <v>550</v>
      </c>
      <c r="C206" s="247" t="s">
        <v>551</v>
      </c>
    </row>
    <row r="207" spans="1:3">
      <c r="A207" s="251">
        <v>11.6</v>
      </c>
      <c r="B207" s="252" t="s">
        <v>552</v>
      </c>
      <c r="C207" s="247" t="s">
        <v>553</v>
      </c>
    </row>
    <row r="208" spans="1:3" ht="22.5">
      <c r="A208" s="251">
        <v>11.7</v>
      </c>
      <c r="B208" s="252" t="s">
        <v>715</v>
      </c>
      <c r="C208" s="247" t="s">
        <v>716</v>
      </c>
    </row>
    <row r="209" spans="1:3" ht="22.5">
      <c r="A209" s="251">
        <v>11.8</v>
      </c>
      <c r="B209" s="252" t="s">
        <v>717</v>
      </c>
      <c r="C209" s="247" t="s">
        <v>718</v>
      </c>
    </row>
    <row r="210" spans="1:3">
      <c r="A210" s="251">
        <v>11.9</v>
      </c>
      <c r="B210" s="247" t="s">
        <v>554</v>
      </c>
      <c r="C210" s="247" t="s">
        <v>555</v>
      </c>
    </row>
    <row r="211" spans="1:3">
      <c r="A211" s="251">
        <v>11.1</v>
      </c>
      <c r="B211" s="247" t="s">
        <v>556</v>
      </c>
      <c r="C211" s="247" t="s">
        <v>557</v>
      </c>
    </row>
    <row r="212" spans="1:3">
      <c r="A212" s="251">
        <v>11.11</v>
      </c>
      <c r="B212" s="249" t="s">
        <v>558</v>
      </c>
      <c r="C212" s="247" t="s">
        <v>559</v>
      </c>
    </row>
    <row r="213" spans="1:3">
      <c r="A213" s="251">
        <v>11.12</v>
      </c>
      <c r="B213" s="252" t="s">
        <v>560</v>
      </c>
      <c r="C213" s="247" t="s">
        <v>561</v>
      </c>
    </row>
    <row r="214" spans="1:3">
      <c r="A214" s="251">
        <v>11.13</v>
      </c>
      <c r="B214" s="252" t="s">
        <v>562</v>
      </c>
      <c r="C214" s="267" t="s">
        <v>563</v>
      </c>
    </row>
    <row r="215" spans="1:3" ht="22.5">
      <c r="A215" s="251">
        <v>11.14</v>
      </c>
      <c r="B215" s="252" t="s">
        <v>755</v>
      </c>
      <c r="C215" s="267" t="s">
        <v>756</v>
      </c>
    </row>
    <row r="216" spans="1:3">
      <c r="A216" s="251">
        <v>11.15</v>
      </c>
      <c r="B216" s="252" t="s">
        <v>564</v>
      </c>
      <c r="C216" s="267" t="s">
        <v>565</v>
      </c>
    </row>
    <row r="217" spans="1:3">
      <c r="A217" s="251">
        <v>11.16</v>
      </c>
      <c r="B217" s="252" t="s">
        <v>566</v>
      </c>
      <c r="C217" s="267" t="s">
        <v>567</v>
      </c>
    </row>
    <row r="218" spans="1:3">
      <c r="A218" s="251">
        <v>11.17</v>
      </c>
      <c r="B218" s="252" t="s">
        <v>568</v>
      </c>
      <c r="C218" s="267" t="s">
        <v>569</v>
      </c>
    </row>
    <row r="219" spans="1:3">
      <c r="A219" s="251">
        <v>11.18</v>
      </c>
      <c r="B219" s="252" t="s">
        <v>570</v>
      </c>
      <c r="C219" s="267" t="s">
        <v>571</v>
      </c>
    </row>
    <row r="220" spans="1:3" ht="22.5">
      <c r="A220" s="251">
        <v>11.19</v>
      </c>
      <c r="B220" s="252" t="s">
        <v>572</v>
      </c>
      <c r="C220" s="267" t="s">
        <v>676</v>
      </c>
    </row>
    <row r="221" spans="1:3" ht="22.5">
      <c r="A221" s="251">
        <v>11.2</v>
      </c>
      <c r="B221" s="252" t="s">
        <v>573</v>
      </c>
      <c r="C221" s="267" t="s">
        <v>677</v>
      </c>
    </row>
    <row r="222" spans="1:3" s="244" customFormat="1">
      <c r="A222" s="251">
        <v>11.21</v>
      </c>
      <c r="B222" s="252" t="s">
        <v>574</v>
      </c>
      <c r="C222" s="267" t="s">
        <v>575</v>
      </c>
    </row>
    <row r="223" spans="1:3">
      <c r="A223" s="251">
        <v>11.22</v>
      </c>
      <c r="B223" s="252" t="s">
        <v>576</v>
      </c>
      <c r="C223" s="267" t="s">
        <v>577</v>
      </c>
    </row>
    <row r="224" spans="1:3">
      <c r="A224" s="251">
        <v>11.23</v>
      </c>
      <c r="B224" s="252" t="s">
        <v>578</v>
      </c>
      <c r="C224" s="267" t="s">
        <v>579</v>
      </c>
    </row>
    <row r="225" spans="1:3">
      <c r="A225" s="251">
        <v>11.24</v>
      </c>
      <c r="B225" s="252" t="s">
        <v>580</v>
      </c>
      <c r="C225" s="267" t="s">
        <v>581</v>
      </c>
    </row>
    <row r="226" spans="1:3">
      <c r="A226" s="251">
        <v>11.25</v>
      </c>
      <c r="B226" s="269" t="s">
        <v>582</v>
      </c>
      <c r="C226" s="270" t="s">
        <v>583</v>
      </c>
    </row>
    <row r="227" spans="1:3" ht="12" thickBot="1">
      <c r="A227" s="606" t="s">
        <v>697</v>
      </c>
      <c r="B227" s="607"/>
      <c r="C227" s="608"/>
    </row>
    <row r="228" spans="1:3" ht="12.75" thickTop="1" thickBot="1">
      <c r="A228" s="609" t="s">
        <v>541</v>
      </c>
      <c r="B228" s="609"/>
      <c r="C228" s="609"/>
    </row>
    <row r="229" spans="1:3">
      <c r="A229" s="245" t="s">
        <v>584</v>
      </c>
      <c r="B229" s="253" t="s">
        <v>585</v>
      </c>
      <c r="C229" s="610" t="s">
        <v>586</v>
      </c>
    </row>
    <row r="230" spans="1:3">
      <c r="A230" s="243" t="s">
        <v>587</v>
      </c>
      <c r="B230" s="249" t="s">
        <v>588</v>
      </c>
      <c r="C230" s="600"/>
    </row>
    <row r="231" spans="1:3">
      <c r="A231" s="243" t="s">
        <v>589</v>
      </c>
      <c r="B231" s="249" t="s">
        <v>590</v>
      </c>
      <c r="C231" s="600"/>
    </row>
    <row r="232" spans="1:3">
      <c r="A232" s="243" t="s">
        <v>591</v>
      </c>
      <c r="B232" s="249" t="s">
        <v>592</v>
      </c>
      <c r="C232" s="600"/>
    </row>
    <row r="233" spans="1:3">
      <c r="A233" s="243" t="s">
        <v>593</v>
      </c>
      <c r="B233" s="249" t="s">
        <v>594</v>
      </c>
      <c r="C233" s="600"/>
    </row>
    <row r="234" spans="1:3">
      <c r="A234" s="243" t="s">
        <v>595</v>
      </c>
      <c r="B234" s="249" t="s">
        <v>596</v>
      </c>
      <c r="C234" s="267" t="s">
        <v>597</v>
      </c>
    </row>
    <row r="235" spans="1:3" ht="22.5">
      <c r="A235" s="243" t="s">
        <v>598</v>
      </c>
      <c r="B235" s="249" t="s">
        <v>599</v>
      </c>
      <c r="C235" s="267" t="s">
        <v>600</v>
      </c>
    </row>
    <row r="236" spans="1:3">
      <c r="A236" s="243" t="s">
        <v>601</v>
      </c>
      <c r="B236" s="249" t="s">
        <v>602</v>
      </c>
      <c r="C236" s="267" t="s">
        <v>603</v>
      </c>
    </row>
    <row r="237" spans="1:3">
      <c r="A237" s="243" t="s">
        <v>604</v>
      </c>
      <c r="B237" s="249" t="s">
        <v>605</v>
      </c>
      <c r="C237" s="600" t="s">
        <v>606</v>
      </c>
    </row>
    <row r="238" spans="1:3">
      <c r="A238" s="243" t="s">
        <v>607</v>
      </c>
      <c r="B238" s="249" t="s">
        <v>608</v>
      </c>
      <c r="C238" s="600"/>
    </row>
    <row r="239" spans="1:3">
      <c r="A239" s="243" t="s">
        <v>609</v>
      </c>
      <c r="B239" s="249" t="s">
        <v>610</v>
      </c>
      <c r="C239" s="600"/>
    </row>
    <row r="240" spans="1:3">
      <c r="A240" s="243" t="s">
        <v>611</v>
      </c>
      <c r="B240" s="249" t="s">
        <v>612</v>
      </c>
      <c r="C240" s="600" t="s">
        <v>586</v>
      </c>
    </row>
    <row r="241" spans="1:3">
      <c r="A241" s="243" t="s">
        <v>613</v>
      </c>
      <c r="B241" s="249" t="s">
        <v>614</v>
      </c>
      <c r="C241" s="600"/>
    </row>
    <row r="242" spans="1:3">
      <c r="A242" s="243" t="s">
        <v>615</v>
      </c>
      <c r="B242" s="249" t="s">
        <v>616</v>
      </c>
      <c r="C242" s="600"/>
    </row>
    <row r="243" spans="1:3" s="244" customFormat="1">
      <c r="A243" s="243" t="s">
        <v>617</v>
      </c>
      <c r="B243" s="249" t="s">
        <v>618</v>
      </c>
      <c r="C243" s="600"/>
    </row>
    <row r="244" spans="1:3">
      <c r="A244" s="243" t="s">
        <v>619</v>
      </c>
      <c r="B244" s="249" t="s">
        <v>620</v>
      </c>
      <c r="C244" s="600"/>
    </row>
    <row r="245" spans="1:3">
      <c r="A245" s="243" t="s">
        <v>621</v>
      </c>
      <c r="B245" s="249" t="s">
        <v>622</v>
      </c>
      <c r="C245" s="600"/>
    </row>
    <row r="246" spans="1:3">
      <c r="A246" s="243" t="s">
        <v>623</v>
      </c>
      <c r="B246" s="249" t="s">
        <v>624</v>
      </c>
      <c r="C246" s="600"/>
    </row>
    <row r="247" spans="1:3">
      <c r="A247" s="243" t="s">
        <v>625</v>
      </c>
      <c r="B247" s="249" t="s">
        <v>626</v>
      </c>
      <c r="C247" s="600"/>
    </row>
    <row r="248" spans="1:3" s="244" customFormat="1" ht="12" thickBot="1">
      <c r="A248" s="595" t="s">
        <v>698</v>
      </c>
      <c r="B248" s="596"/>
      <c r="C248" s="597"/>
    </row>
    <row r="249" spans="1:3" ht="12.75" thickTop="1" thickBot="1">
      <c r="A249" s="592" t="s">
        <v>627</v>
      </c>
      <c r="B249" s="592"/>
      <c r="C249" s="592"/>
    </row>
    <row r="250" spans="1:3">
      <c r="A250" s="243">
        <v>13.1</v>
      </c>
      <c r="B250" s="593" t="s">
        <v>628</v>
      </c>
      <c r="C250" s="594"/>
    </row>
    <row r="251" spans="1:3" ht="33.75">
      <c r="A251" s="243" t="s">
        <v>629</v>
      </c>
      <c r="B251" s="252" t="s">
        <v>630</v>
      </c>
      <c r="C251" s="247" t="s">
        <v>631</v>
      </c>
    </row>
    <row r="252" spans="1:3" ht="101.25">
      <c r="A252" s="243" t="s">
        <v>632</v>
      </c>
      <c r="B252" s="252" t="s">
        <v>633</v>
      </c>
      <c r="C252" s="247" t="s">
        <v>634</v>
      </c>
    </row>
    <row r="253" spans="1:3" ht="12" thickBot="1">
      <c r="A253" s="595" t="s">
        <v>699</v>
      </c>
      <c r="B253" s="596"/>
      <c r="C253" s="597"/>
    </row>
    <row r="254" spans="1:3" ht="12.75" thickTop="1" thickBot="1">
      <c r="A254" s="592" t="s">
        <v>627</v>
      </c>
      <c r="B254" s="592"/>
      <c r="C254" s="592"/>
    </row>
    <row r="255" spans="1:3">
      <c r="A255" s="243">
        <v>14.1</v>
      </c>
      <c r="B255" s="593" t="s">
        <v>635</v>
      </c>
      <c r="C255" s="594"/>
    </row>
    <row r="256" spans="1:3" ht="22.5">
      <c r="A256" s="243" t="s">
        <v>636</v>
      </c>
      <c r="B256" s="252" t="s">
        <v>637</v>
      </c>
      <c r="C256" s="247" t="s">
        <v>638</v>
      </c>
    </row>
    <row r="257" spans="1:3" ht="45">
      <c r="A257" s="243" t="s">
        <v>639</v>
      </c>
      <c r="B257" s="252" t="s">
        <v>640</v>
      </c>
      <c r="C257" s="247" t="s">
        <v>641</v>
      </c>
    </row>
    <row r="258" spans="1:3" ht="12" customHeight="1">
      <c r="A258" s="243" t="s">
        <v>642</v>
      </c>
      <c r="B258" s="252" t="s">
        <v>643</v>
      </c>
      <c r="C258" s="247" t="s">
        <v>644</v>
      </c>
    </row>
    <row r="259" spans="1:3" ht="33.75">
      <c r="A259" s="243" t="s">
        <v>645</v>
      </c>
      <c r="B259" s="252" t="s">
        <v>646</v>
      </c>
      <c r="C259" s="247" t="s">
        <v>647</v>
      </c>
    </row>
    <row r="260" spans="1:3" ht="11.25" customHeight="1">
      <c r="A260" s="243" t="s">
        <v>648</v>
      </c>
      <c r="B260" s="252" t="s">
        <v>649</v>
      </c>
      <c r="C260" s="247" t="s">
        <v>650</v>
      </c>
    </row>
    <row r="261" spans="1:3" ht="56.25">
      <c r="A261" s="243" t="s">
        <v>651</v>
      </c>
      <c r="B261" s="252" t="s">
        <v>652</v>
      </c>
      <c r="C261" s="247" t="s">
        <v>653</v>
      </c>
    </row>
    <row r="262" spans="1:3">
      <c r="A262" s="238"/>
      <c r="B262" s="238"/>
      <c r="C262" s="238"/>
    </row>
    <row r="263" spans="1:3">
      <c r="A263" s="238"/>
      <c r="B263" s="238"/>
      <c r="C263" s="238"/>
    </row>
    <row r="264" spans="1:3">
      <c r="A264" s="238"/>
      <c r="B264" s="238"/>
      <c r="C264" s="238"/>
    </row>
    <row r="265" spans="1:3">
      <c r="A265" s="238"/>
      <c r="B265" s="238"/>
      <c r="C265" s="238"/>
    </row>
    <row r="266" spans="1:3">
      <c r="A266" s="238"/>
      <c r="B266" s="238"/>
      <c r="C266" s="238"/>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6"/>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RowHeight="15.75"/>
  <cols>
    <col min="1" max="1" width="9.5703125" style="20" bestFit="1" customWidth="1"/>
    <col min="2" max="2" width="86" style="17" customWidth="1"/>
    <col min="3" max="3" width="13.85546875" style="17" bestFit="1" customWidth="1"/>
    <col min="4" max="7" width="12.7109375" style="2" bestFit="1" customWidth="1"/>
    <col min="8" max="8" width="6.7109375" customWidth="1"/>
  </cols>
  <sheetData>
    <row r="1" spans="1:8">
      <c r="A1" s="18" t="s">
        <v>231</v>
      </c>
      <c r="B1" s="466" t="s">
        <v>901</v>
      </c>
    </row>
    <row r="2" spans="1:8">
      <c r="A2" s="18" t="s">
        <v>232</v>
      </c>
      <c r="B2" s="467">
        <v>43100</v>
      </c>
      <c r="C2" s="30"/>
      <c r="D2" s="19"/>
      <c r="E2" s="19"/>
      <c r="F2" s="19"/>
      <c r="G2" s="19"/>
      <c r="H2" s="1"/>
    </row>
    <row r="3" spans="1:8">
      <c r="A3" s="18"/>
      <c r="C3" s="30"/>
      <c r="D3" s="19"/>
      <c r="E3" s="19"/>
      <c r="F3" s="19"/>
      <c r="G3" s="19"/>
      <c r="H3" s="1"/>
    </row>
    <row r="4" spans="1:8" ht="16.5" thickBot="1">
      <c r="A4" s="77" t="s">
        <v>656</v>
      </c>
      <c r="B4" s="218" t="s">
        <v>267</v>
      </c>
      <c r="C4" s="219"/>
      <c r="D4" s="220"/>
      <c r="E4" s="220"/>
      <c r="F4" s="220"/>
      <c r="G4" s="220"/>
      <c r="H4" s="1"/>
    </row>
    <row r="5" spans="1:8" ht="15">
      <c r="A5" s="358" t="s">
        <v>32</v>
      </c>
      <c r="B5" s="359"/>
      <c r="C5" s="360" t="s">
        <v>5</v>
      </c>
      <c r="D5" s="361" t="s">
        <v>6</v>
      </c>
      <c r="E5" s="361" t="s">
        <v>7</v>
      </c>
      <c r="F5" s="361" t="s">
        <v>8</v>
      </c>
      <c r="G5" s="362" t="s">
        <v>9</v>
      </c>
    </row>
    <row r="6" spans="1:8" ht="15">
      <c r="A6" s="129"/>
      <c r="B6" s="33" t="s">
        <v>228</v>
      </c>
      <c r="C6" s="363"/>
      <c r="D6" s="363"/>
      <c r="E6" s="363"/>
      <c r="F6" s="363"/>
      <c r="G6" s="364"/>
    </row>
    <row r="7" spans="1:8" ht="15">
      <c r="A7" s="129"/>
      <c r="B7" s="34" t="s">
        <v>233</v>
      </c>
      <c r="C7" s="363"/>
      <c r="D7" s="363"/>
      <c r="E7" s="363"/>
      <c r="F7" s="363"/>
      <c r="G7" s="364"/>
    </row>
    <row r="8" spans="1:8" ht="15">
      <c r="A8" s="130">
        <v>1</v>
      </c>
      <c r="B8" s="268" t="s">
        <v>29</v>
      </c>
      <c r="C8" s="447">
        <v>1141844831.032634</v>
      </c>
      <c r="D8" s="277">
        <v>1090348133.5975978</v>
      </c>
      <c r="E8" s="277">
        <v>1007507516.1199999</v>
      </c>
      <c r="F8" s="277">
        <v>960145997.70179999</v>
      </c>
      <c r="G8" s="278">
        <v>892612291.52760017</v>
      </c>
    </row>
    <row r="9" spans="1:8" ht="15">
      <c r="A9" s="130">
        <v>2</v>
      </c>
      <c r="B9" s="268" t="s">
        <v>130</v>
      </c>
      <c r="C9" s="447">
        <v>1141844831.032634</v>
      </c>
      <c r="D9" s="277">
        <v>1090348133.5975978</v>
      </c>
      <c r="E9" s="277">
        <v>1007507516.1199999</v>
      </c>
      <c r="F9" s="277">
        <v>960145997.70179999</v>
      </c>
      <c r="G9" s="278">
        <v>892612291.52760017</v>
      </c>
    </row>
    <row r="10" spans="1:8" ht="15">
      <c r="A10" s="130">
        <v>3</v>
      </c>
      <c r="B10" s="268" t="s">
        <v>94</v>
      </c>
      <c r="C10" s="447">
        <v>1643533605.5228853</v>
      </c>
      <c r="D10" s="277">
        <v>1590618008.9949045</v>
      </c>
      <c r="E10" s="277">
        <v>1482773912.4569964</v>
      </c>
      <c r="F10" s="277">
        <v>1442149910.6855836</v>
      </c>
      <c r="G10" s="278">
        <v>1412338682.4675622</v>
      </c>
    </row>
    <row r="11" spans="1:8" ht="15">
      <c r="A11" s="129"/>
      <c r="B11" s="33" t="s">
        <v>229</v>
      </c>
      <c r="C11" s="363"/>
      <c r="D11" s="363"/>
      <c r="E11" s="363"/>
      <c r="F11" s="363"/>
      <c r="G11" s="364"/>
    </row>
    <row r="12" spans="1:8" ht="15" customHeight="1">
      <c r="A12" s="130">
        <v>4</v>
      </c>
      <c r="B12" s="268" t="s">
        <v>678</v>
      </c>
      <c r="C12" s="447">
        <v>9192077726.5034771</v>
      </c>
      <c r="D12" s="277">
        <v>9838788841.5815945</v>
      </c>
      <c r="E12" s="277">
        <v>9495340449.3357582</v>
      </c>
      <c r="F12" s="277">
        <v>9467136175.2876701</v>
      </c>
      <c r="G12" s="278">
        <v>9790281688.1606064</v>
      </c>
    </row>
    <row r="13" spans="1:8" ht="15" customHeight="1">
      <c r="A13" s="130">
        <v>5</v>
      </c>
      <c r="B13" s="268" t="s">
        <v>679</v>
      </c>
      <c r="C13" s="447">
        <v>11004699020.508474</v>
      </c>
      <c r="D13" s="277">
        <v>9744696419.3012295</v>
      </c>
      <c r="E13" s="277">
        <v>9056232953.3479042</v>
      </c>
      <c r="F13" s="277">
        <v>8987051443.5274982</v>
      </c>
      <c r="G13" s="278">
        <v>9360857079.6857548</v>
      </c>
    </row>
    <row r="14" spans="1:8" ht="15">
      <c r="A14" s="129"/>
      <c r="B14" s="33" t="s">
        <v>131</v>
      </c>
      <c r="C14" s="363"/>
      <c r="D14" s="363"/>
      <c r="E14" s="363"/>
      <c r="F14" s="363"/>
      <c r="G14" s="364"/>
    </row>
    <row r="15" spans="1:8" s="3" customFormat="1" ht="15">
      <c r="A15" s="130"/>
      <c r="B15" s="34" t="s">
        <v>844</v>
      </c>
      <c r="C15" s="363"/>
      <c r="D15" s="363"/>
      <c r="E15" s="363"/>
      <c r="F15" s="363"/>
      <c r="G15" s="364"/>
    </row>
    <row r="16" spans="1:8" ht="15">
      <c r="A16" s="128">
        <v>6</v>
      </c>
      <c r="B16" s="32" t="s">
        <v>845</v>
      </c>
      <c r="C16" s="470">
        <v>0.12422053696743206</v>
      </c>
      <c r="D16" s="471">
        <v>0.1108213776262245</v>
      </c>
      <c r="E16" s="471">
        <v>0.10610546525380031</v>
      </c>
      <c r="F16" s="471">
        <v>0.10141884302964775</v>
      </c>
      <c r="G16" s="472">
        <v>9.1173300213316308E-2</v>
      </c>
    </row>
    <row r="17" spans="1:7" ht="15" customHeight="1">
      <c r="A17" s="128">
        <v>7</v>
      </c>
      <c r="B17" s="32" t="s">
        <v>846</v>
      </c>
      <c r="C17" s="470">
        <v>0.12422053696743206</v>
      </c>
      <c r="D17" s="471">
        <v>0.1108213776262245</v>
      </c>
      <c r="E17" s="471">
        <v>0.10610546525380031</v>
      </c>
      <c r="F17" s="471">
        <v>0.10141884302964775</v>
      </c>
      <c r="G17" s="472">
        <v>9.1173300213316308E-2</v>
      </c>
    </row>
    <row r="18" spans="1:7" ht="15">
      <c r="A18" s="128">
        <v>8</v>
      </c>
      <c r="B18" s="32" t="s">
        <v>847</v>
      </c>
      <c r="C18" s="470">
        <v>0.17879892385854093</v>
      </c>
      <c r="D18" s="471">
        <v>0.16166807059345401</v>
      </c>
      <c r="E18" s="471">
        <v>0.15615805671935892</v>
      </c>
      <c r="F18" s="471">
        <v>0.15233222423166023</v>
      </c>
      <c r="G18" s="472">
        <v>0.14425924886058225</v>
      </c>
    </row>
    <row r="19" spans="1:7" s="3" customFormat="1" ht="15">
      <c r="A19" s="130"/>
      <c r="B19" s="34" t="s">
        <v>234</v>
      </c>
      <c r="C19" s="473"/>
      <c r="D19" s="474"/>
      <c r="E19" s="474"/>
      <c r="F19" s="474"/>
      <c r="G19" s="475"/>
    </row>
    <row r="20" spans="1:7" ht="15">
      <c r="A20" s="128">
        <v>9</v>
      </c>
      <c r="B20" s="32" t="s">
        <v>296</v>
      </c>
      <c r="C20" s="470">
        <v>7.1535314580882206E-2</v>
      </c>
      <c r="D20" s="471">
        <v>8.4237054681777598E-2</v>
      </c>
      <c r="E20" s="471">
        <v>8.9287829995701784E-2</v>
      </c>
      <c r="F20" s="471">
        <v>9.4715528178382288E-2</v>
      </c>
      <c r="G20" s="472">
        <v>7.2289559533870867E-2</v>
      </c>
    </row>
    <row r="21" spans="1:7" ht="15">
      <c r="A21" s="128">
        <v>10</v>
      </c>
      <c r="B21" s="32" t="s">
        <v>297</v>
      </c>
      <c r="C21" s="470">
        <v>0.13246463104836875</v>
      </c>
      <c r="D21" s="471">
        <v>0.15486649594463345</v>
      </c>
      <c r="E21" s="471">
        <v>0.15499312087207678</v>
      </c>
      <c r="F21" s="471">
        <v>0.1524933313471476</v>
      </c>
      <c r="G21" s="472">
        <v>0.13541204784068261</v>
      </c>
    </row>
    <row r="22" spans="1:7" ht="15">
      <c r="A22" s="129"/>
      <c r="B22" s="33" t="s">
        <v>11</v>
      </c>
      <c r="C22" s="476"/>
      <c r="D22" s="477"/>
      <c r="E22" s="477"/>
      <c r="F22" s="477"/>
      <c r="G22" s="478"/>
    </row>
    <row r="23" spans="1:7" ht="15" customHeight="1">
      <c r="A23" s="131">
        <v>11</v>
      </c>
      <c r="B23" s="35" t="s">
        <v>12</v>
      </c>
      <c r="C23" s="470">
        <v>9.5519251825976287E-2</v>
      </c>
      <c r="D23" s="479">
        <v>9.4384505142796352E-2</v>
      </c>
      <c r="E23" s="479">
        <v>9.3932330867872685E-2</v>
      </c>
      <c r="F23" s="479">
        <v>9.2866939839460344E-2</v>
      </c>
      <c r="G23" s="480">
        <v>9.6033646153278349E-2</v>
      </c>
    </row>
    <row r="24" spans="1:7" ht="15">
      <c r="A24" s="131">
        <v>12</v>
      </c>
      <c r="B24" s="35" t="s">
        <v>13</v>
      </c>
      <c r="C24" s="470">
        <v>4.1156223667367188E-2</v>
      </c>
      <c r="D24" s="479">
        <v>4.114308525411061E-2</v>
      </c>
      <c r="E24" s="479">
        <v>4.07404285485971E-2</v>
      </c>
      <c r="F24" s="479">
        <v>3.9463348664376334E-2</v>
      </c>
      <c r="G24" s="480">
        <v>3.9833895021228194E-2</v>
      </c>
    </row>
    <row r="25" spans="1:7" ht="15">
      <c r="A25" s="131">
        <v>13</v>
      </c>
      <c r="B25" s="35" t="s">
        <v>14</v>
      </c>
      <c r="C25" s="470">
        <v>4.5964930525748328E-2</v>
      </c>
      <c r="D25" s="479">
        <v>4.3803360619104344E-2</v>
      </c>
      <c r="E25" s="479">
        <v>4.4887471356643026E-2</v>
      </c>
      <c r="F25" s="479">
        <v>4.4861952399693095E-2</v>
      </c>
      <c r="G25" s="480">
        <v>5.2754003543595031E-2</v>
      </c>
    </row>
    <row r="26" spans="1:7" ht="15">
      <c r="A26" s="131">
        <v>14</v>
      </c>
      <c r="B26" s="35" t="s">
        <v>268</v>
      </c>
      <c r="C26" s="470">
        <v>5.4363028158609092E-2</v>
      </c>
      <c r="D26" s="479">
        <v>5.3241419888685734E-2</v>
      </c>
      <c r="E26" s="479">
        <v>5.3191902319275591E-2</v>
      </c>
      <c r="F26" s="479">
        <v>5.3403591175084017E-2</v>
      </c>
      <c r="G26" s="480">
        <v>5.6199751132050162E-2</v>
      </c>
    </row>
    <row r="27" spans="1:7" ht="15">
      <c r="A27" s="131">
        <v>15</v>
      </c>
      <c r="B27" s="35" t="s">
        <v>15</v>
      </c>
      <c r="C27" s="470">
        <v>3.5308114902758661E-2</v>
      </c>
      <c r="D27" s="479">
        <v>3.7577618304024597E-2</v>
      </c>
      <c r="E27" s="479">
        <v>4.1618305382558458E-2</v>
      </c>
      <c r="F27" s="479">
        <v>4.7514882467782814E-2</v>
      </c>
      <c r="G27" s="480">
        <v>2.4694179913590811E-2</v>
      </c>
    </row>
    <row r="28" spans="1:7" ht="15">
      <c r="A28" s="131">
        <v>16</v>
      </c>
      <c r="B28" s="35" t="s">
        <v>16</v>
      </c>
      <c r="C28" s="470">
        <v>0.31825675030924871</v>
      </c>
      <c r="D28" s="479">
        <v>0.33791890837746108</v>
      </c>
      <c r="E28" s="479">
        <v>0.3804059363035478</v>
      </c>
      <c r="F28" s="479">
        <v>0.44411322578458023</v>
      </c>
      <c r="G28" s="480">
        <v>0.21083285133238569</v>
      </c>
    </row>
    <row r="29" spans="1:7" ht="15">
      <c r="A29" s="129"/>
      <c r="B29" s="33" t="s">
        <v>17</v>
      </c>
      <c r="C29" s="476"/>
      <c r="D29" s="477"/>
      <c r="E29" s="477"/>
      <c r="F29" s="477"/>
      <c r="G29" s="478"/>
    </row>
    <row r="30" spans="1:7" ht="15">
      <c r="A30" s="131">
        <v>17</v>
      </c>
      <c r="B30" s="35" t="s">
        <v>18</v>
      </c>
      <c r="C30" s="470">
        <v>6.4157067535760226E-2</v>
      </c>
      <c r="D30" s="479">
        <v>7.2249922361481644E-2</v>
      </c>
      <c r="E30" s="479">
        <v>7.6283358098710438E-2</v>
      </c>
      <c r="F30" s="479">
        <v>8.2146030582002996E-2</v>
      </c>
      <c r="G30" s="480">
        <v>9.416314401680799E-2</v>
      </c>
    </row>
    <row r="31" spans="1:7" ht="15" customHeight="1">
      <c r="A31" s="131">
        <v>18</v>
      </c>
      <c r="B31" s="35" t="s">
        <v>19</v>
      </c>
      <c r="C31" s="470">
        <v>4.9941673274903134E-2</v>
      </c>
      <c r="D31" s="479">
        <v>5.485732628543296E-2</v>
      </c>
      <c r="E31" s="479">
        <v>5.8055251056575878E-2</v>
      </c>
      <c r="F31" s="479">
        <v>6.1474729373332496E-2</v>
      </c>
      <c r="G31" s="480">
        <v>6.5738259703340199E-2</v>
      </c>
    </row>
    <row r="32" spans="1:7" ht="15">
      <c r="A32" s="131">
        <v>19</v>
      </c>
      <c r="B32" s="35" t="s">
        <v>20</v>
      </c>
      <c r="C32" s="470">
        <v>0.58217206698126511</v>
      </c>
      <c r="D32" s="479">
        <v>0.57532847584286162</v>
      </c>
      <c r="E32" s="479">
        <v>0.58996375847186555</v>
      </c>
      <c r="F32" s="479">
        <v>0.62591894311730145</v>
      </c>
      <c r="G32" s="480">
        <v>0.67870262938034753</v>
      </c>
    </row>
    <row r="33" spans="1:7" ht="15" customHeight="1">
      <c r="A33" s="131">
        <v>20</v>
      </c>
      <c r="B33" s="35" t="s">
        <v>21</v>
      </c>
      <c r="C33" s="470">
        <v>0.54224371353819978</v>
      </c>
      <c r="D33" s="479">
        <v>0.54016094966604122</v>
      </c>
      <c r="E33" s="479">
        <v>0.54855234664656949</v>
      </c>
      <c r="F33" s="479">
        <v>0.58365008854357336</v>
      </c>
      <c r="G33" s="480">
        <v>0.60307876345546874</v>
      </c>
    </row>
    <row r="34" spans="1:7" ht="15">
      <c r="A34" s="131">
        <v>21</v>
      </c>
      <c r="B34" s="35" t="s">
        <v>22</v>
      </c>
      <c r="C34" s="470">
        <v>0.1683620442461389</v>
      </c>
      <c r="D34" s="479">
        <v>4.1825636359587769E-2</v>
      </c>
      <c r="E34" s="479">
        <v>-1.2629335439140889E-2</v>
      </c>
      <c r="F34" s="479">
        <v>-2.2879718473679284E-2</v>
      </c>
      <c r="G34" s="480">
        <v>0.20183119437687386</v>
      </c>
    </row>
    <row r="35" spans="1:7" ht="15" customHeight="1">
      <c r="A35" s="129"/>
      <c r="B35" s="33" t="s">
        <v>23</v>
      </c>
      <c r="C35" s="476"/>
      <c r="D35" s="477"/>
      <c r="E35" s="477"/>
      <c r="F35" s="477"/>
      <c r="G35" s="478"/>
    </row>
    <row r="36" spans="1:7" ht="15" customHeight="1">
      <c r="A36" s="131">
        <v>22</v>
      </c>
      <c r="B36" s="35" t="s">
        <v>24</v>
      </c>
      <c r="C36" s="470">
        <v>0.18206845462345314</v>
      </c>
      <c r="D36" s="481">
        <v>0.22214500984351038</v>
      </c>
      <c r="E36" s="481">
        <v>0.2553201368284555</v>
      </c>
      <c r="F36" s="481">
        <v>0.22811096440648149</v>
      </c>
      <c r="G36" s="482">
        <v>0.20192099236678362</v>
      </c>
    </row>
    <row r="37" spans="1:7" ht="15" customHeight="1">
      <c r="A37" s="131">
        <v>23</v>
      </c>
      <c r="B37" s="35" t="s">
        <v>25</v>
      </c>
      <c r="C37" s="470">
        <v>0.62013798086063254</v>
      </c>
      <c r="D37" s="481">
        <v>0.62703148363305294</v>
      </c>
      <c r="E37" s="481">
        <v>0.62437213700709149</v>
      </c>
      <c r="F37" s="481">
        <v>0.66631615547187206</v>
      </c>
      <c r="G37" s="482">
        <v>0.68454571194243541</v>
      </c>
    </row>
    <row r="38" spans="1:7" ht="15" customHeight="1">
      <c r="A38" s="131">
        <v>24</v>
      </c>
      <c r="B38" s="279" t="s">
        <v>26</v>
      </c>
      <c r="C38" s="470">
        <v>0.30235066888422024</v>
      </c>
      <c r="D38" s="481">
        <v>0.29791571371563758</v>
      </c>
      <c r="E38" s="481">
        <v>0.27653307845851449</v>
      </c>
      <c r="F38" s="481">
        <v>0.27902940444197205</v>
      </c>
      <c r="G38" s="482">
        <v>0.27806803268918329</v>
      </c>
    </row>
    <row r="39" spans="1:7" ht="15" customHeight="1">
      <c r="A39" s="366"/>
      <c r="B39" s="33" t="s">
        <v>843</v>
      </c>
      <c r="C39" s="363"/>
      <c r="D39" s="363"/>
      <c r="E39" s="363"/>
      <c r="F39" s="363"/>
      <c r="G39" s="364"/>
    </row>
    <row r="40" spans="1:7" ht="15" customHeight="1">
      <c r="A40" s="131">
        <v>25</v>
      </c>
      <c r="B40" s="357" t="s">
        <v>826</v>
      </c>
      <c r="C40" s="447">
        <v>2451802093.6352</v>
      </c>
      <c r="D40" s="279"/>
      <c r="E40" s="279"/>
      <c r="F40" s="279"/>
      <c r="G40" s="365"/>
    </row>
    <row r="41" spans="1:7" ht="15">
      <c r="A41" s="131">
        <v>26</v>
      </c>
      <c r="B41" s="35" t="s">
        <v>827</v>
      </c>
      <c r="C41" s="447">
        <v>2181240768.1010337</v>
      </c>
      <c r="D41" s="280"/>
      <c r="E41" s="280"/>
      <c r="F41" s="280"/>
      <c r="G41" s="281"/>
    </row>
    <row r="42" spans="1:7" thickBot="1">
      <c r="A42" s="132">
        <v>27</v>
      </c>
      <c r="B42" s="282" t="s">
        <v>825</v>
      </c>
      <c r="C42" s="510">
        <v>1.124040101162108</v>
      </c>
      <c r="D42" s="283"/>
      <c r="E42" s="283"/>
      <c r="F42" s="283"/>
      <c r="G42" s="284"/>
    </row>
    <row r="43" spans="1:7">
      <c r="A43" s="21"/>
    </row>
    <row r="44" spans="1:7" ht="90.75">
      <c r="B44" s="356" t="s">
        <v>840</v>
      </c>
    </row>
    <row r="45" spans="1:7" ht="39.75">
      <c r="B45" s="356" t="s">
        <v>848</v>
      </c>
      <c r="D45" s="380"/>
      <c r="E45" s="380"/>
      <c r="F45" s="380"/>
      <c r="G45" s="380"/>
    </row>
    <row r="46" spans="1:7" ht="65.25">
      <c r="B46" s="401" t="s">
        <v>842</v>
      </c>
    </row>
  </sheetData>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pane="topRight" activeCell="B1" sqref="B1"/>
      <selection pane="bottomLeft" activeCell="A5" sqref="A5"/>
      <selection pane="bottomRight" activeCell="B6" sqref="B6"/>
    </sheetView>
  </sheetViews>
  <sheetFormatPr defaultRowHeight="15"/>
  <cols>
    <col min="1" max="1" width="9.5703125" style="2" bestFit="1" customWidth="1"/>
    <col min="2" max="2" width="55.140625" style="2" bestFit="1" customWidth="1"/>
    <col min="3" max="4" width="12.7109375" style="2" bestFit="1" customWidth="1"/>
    <col min="5" max="5" width="13.85546875" style="2" bestFit="1" customWidth="1"/>
    <col min="6" max="6" width="12.42578125" style="2" customWidth="1"/>
    <col min="7" max="7" width="12.7109375" style="2" bestFit="1" customWidth="1"/>
    <col min="8" max="8" width="13.85546875" style="2" bestFit="1" customWidth="1"/>
  </cols>
  <sheetData>
    <row r="1" spans="1:8" ht="15.75">
      <c r="A1" s="18" t="s">
        <v>231</v>
      </c>
      <c r="B1" s="468" t="str">
        <f>'1. key ratios'!B1</f>
        <v>სს ”საქართველოს ბანკი”</v>
      </c>
    </row>
    <row r="2" spans="1:8" ht="15.75">
      <c r="A2" s="18" t="s">
        <v>232</v>
      </c>
      <c r="B2" s="469">
        <f>'1. key ratios'!B2</f>
        <v>43100</v>
      </c>
    </row>
    <row r="3" spans="1:8" ht="15.75">
      <c r="A3" s="18"/>
    </row>
    <row r="4" spans="1:8" ht="16.5" thickBot="1">
      <c r="A4" s="36" t="s">
        <v>657</v>
      </c>
      <c r="B4" s="78" t="s">
        <v>288</v>
      </c>
      <c r="C4" s="36"/>
      <c r="D4" s="37"/>
      <c r="E4" s="37"/>
      <c r="F4" s="38"/>
      <c r="G4" s="38"/>
      <c r="H4" s="39" t="s">
        <v>135</v>
      </c>
    </row>
    <row r="5" spans="1:8" ht="15.75">
      <c r="A5" s="40"/>
      <c r="B5" s="41"/>
      <c r="C5" s="532" t="s">
        <v>238</v>
      </c>
      <c r="D5" s="533"/>
      <c r="E5" s="534"/>
      <c r="F5" s="532" t="s">
        <v>239</v>
      </c>
      <c r="G5" s="533"/>
      <c r="H5" s="535"/>
    </row>
    <row r="6" spans="1:8" ht="15.75">
      <c r="A6" s="42" t="s">
        <v>32</v>
      </c>
      <c r="B6" s="43" t="s">
        <v>195</v>
      </c>
      <c r="C6" s="44" t="s">
        <v>33</v>
      </c>
      <c r="D6" s="44" t="s">
        <v>136</v>
      </c>
      <c r="E6" s="44" t="s">
        <v>74</v>
      </c>
      <c r="F6" s="44" t="s">
        <v>33</v>
      </c>
      <c r="G6" s="44" t="s">
        <v>136</v>
      </c>
      <c r="H6" s="45" t="s">
        <v>74</v>
      </c>
    </row>
    <row r="7" spans="1:8" ht="15.75">
      <c r="A7" s="42">
        <v>1</v>
      </c>
      <c r="B7" s="46" t="s">
        <v>196</v>
      </c>
      <c r="C7" s="448">
        <v>203553927.17000002</v>
      </c>
      <c r="D7" s="448">
        <v>212093989.41000003</v>
      </c>
      <c r="E7" s="286">
        <f>C7+D7</f>
        <v>415647916.58000004</v>
      </c>
      <c r="F7" s="287">
        <v>200089393.56</v>
      </c>
      <c r="G7" s="288">
        <v>266954148.89000002</v>
      </c>
      <c r="H7" s="289">
        <f>F7+G7</f>
        <v>467043542.45000005</v>
      </c>
    </row>
    <row r="8" spans="1:8" ht="15.75">
      <c r="A8" s="42">
        <v>2</v>
      </c>
      <c r="B8" s="46" t="s">
        <v>197</v>
      </c>
      <c r="C8" s="448">
        <v>44868281.021499999</v>
      </c>
      <c r="D8" s="448">
        <v>1005972389.4299999</v>
      </c>
      <c r="E8" s="286">
        <f t="shared" ref="E8:E20" si="0">C8+D8</f>
        <v>1050840670.4514999</v>
      </c>
      <c r="F8" s="287">
        <v>123809637.69149999</v>
      </c>
      <c r="G8" s="288">
        <v>936463006.06999993</v>
      </c>
      <c r="H8" s="289">
        <f t="shared" ref="H8:H40" si="1">F8+G8</f>
        <v>1060272643.7614999</v>
      </c>
    </row>
    <row r="9" spans="1:8" ht="15.75">
      <c r="A9" s="42">
        <v>3</v>
      </c>
      <c r="B9" s="46" t="s">
        <v>198</v>
      </c>
      <c r="C9" s="448">
        <v>19500000</v>
      </c>
      <c r="D9" s="448">
        <v>1111986936.45</v>
      </c>
      <c r="E9" s="286">
        <f t="shared" si="0"/>
        <v>1131486936.45</v>
      </c>
      <c r="F9" s="287">
        <v>0</v>
      </c>
      <c r="G9" s="288">
        <v>853944724.75</v>
      </c>
      <c r="H9" s="289">
        <f t="shared" si="1"/>
        <v>853944724.75</v>
      </c>
    </row>
    <row r="10" spans="1:8" ht="15.75">
      <c r="A10" s="42">
        <v>4</v>
      </c>
      <c r="B10" s="46" t="s">
        <v>227</v>
      </c>
      <c r="C10" s="448">
        <v>303.24</v>
      </c>
      <c r="D10" s="448">
        <v>0</v>
      </c>
      <c r="E10" s="286">
        <f t="shared" si="0"/>
        <v>303.24</v>
      </c>
      <c r="F10" s="287">
        <v>303.24</v>
      </c>
      <c r="G10" s="288">
        <v>0</v>
      </c>
      <c r="H10" s="289">
        <f t="shared" si="1"/>
        <v>303.24</v>
      </c>
    </row>
    <row r="11" spans="1:8" ht="15.75">
      <c r="A11" s="42">
        <v>5</v>
      </c>
      <c r="B11" s="46" t="s">
        <v>199</v>
      </c>
      <c r="C11" s="448">
        <v>1450648158.6872146</v>
      </c>
      <c r="D11" s="448">
        <v>56368616.62968123</v>
      </c>
      <c r="E11" s="286">
        <f t="shared" si="0"/>
        <v>1507016775.316896</v>
      </c>
      <c r="F11" s="287">
        <v>1099714535</v>
      </c>
      <c r="G11" s="288">
        <v>71492218.5</v>
      </c>
      <c r="H11" s="289">
        <f t="shared" si="1"/>
        <v>1171206753.5</v>
      </c>
    </row>
    <row r="12" spans="1:8" ht="15.75">
      <c r="A12" s="42">
        <v>6.1</v>
      </c>
      <c r="B12" s="47" t="s">
        <v>200</v>
      </c>
      <c r="C12" s="448">
        <v>3023128163.6400003</v>
      </c>
      <c r="D12" s="448">
        <v>4212214245.8499999</v>
      </c>
      <c r="E12" s="286">
        <f t="shared" si="0"/>
        <v>7235342409.4899998</v>
      </c>
      <c r="F12" s="287">
        <v>1989705590.9599998</v>
      </c>
      <c r="G12" s="288">
        <v>4203017328.3800001</v>
      </c>
      <c r="H12" s="289">
        <f t="shared" si="1"/>
        <v>6192722919.3400002</v>
      </c>
    </row>
    <row r="13" spans="1:8" ht="15.75">
      <c r="A13" s="42">
        <v>6.2</v>
      </c>
      <c r="B13" s="47" t="s">
        <v>201</v>
      </c>
      <c r="C13" s="448">
        <v>-130557621.7158</v>
      </c>
      <c r="D13" s="448">
        <v>-230787484.93099999</v>
      </c>
      <c r="E13" s="286">
        <f t="shared" si="0"/>
        <v>-361345106.64679998</v>
      </c>
      <c r="F13" s="287">
        <v>-105494905.12100001</v>
      </c>
      <c r="G13" s="288">
        <v>-301603922.42140001</v>
      </c>
      <c r="H13" s="289">
        <f t="shared" si="1"/>
        <v>-407098827.5424</v>
      </c>
    </row>
    <row r="14" spans="1:8" ht="15.75">
      <c r="A14" s="42">
        <v>6</v>
      </c>
      <c r="B14" s="46" t="s">
        <v>202</v>
      </c>
      <c r="C14" s="286">
        <f>C12+C13</f>
        <v>2892570541.9242005</v>
      </c>
      <c r="D14" s="286">
        <f>D12+D13</f>
        <v>3981426760.9189997</v>
      </c>
      <c r="E14" s="286">
        <f>E12+E13</f>
        <v>6873997302.8431997</v>
      </c>
      <c r="F14" s="286">
        <f>F12+F13</f>
        <v>1884210685.8389997</v>
      </c>
      <c r="G14" s="286">
        <f>G12+G13</f>
        <v>3901413405.9586</v>
      </c>
      <c r="H14" s="289">
        <f t="shared" si="1"/>
        <v>5785624091.7975998</v>
      </c>
    </row>
    <row r="15" spans="1:8" ht="15.75">
      <c r="A15" s="42">
        <v>7</v>
      </c>
      <c r="B15" s="46" t="s">
        <v>203</v>
      </c>
      <c r="C15" s="448">
        <v>61027578.600000001</v>
      </c>
      <c r="D15" s="448">
        <v>21532589.4879</v>
      </c>
      <c r="E15" s="286">
        <f t="shared" si="0"/>
        <v>82560168.087899998</v>
      </c>
      <c r="F15" s="287">
        <v>52314540.339999996</v>
      </c>
      <c r="G15" s="288">
        <v>24663484.662499994</v>
      </c>
      <c r="H15" s="289">
        <f t="shared" si="1"/>
        <v>76978025.002499998</v>
      </c>
    </row>
    <row r="16" spans="1:8" ht="15.75">
      <c r="A16" s="42">
        <v>8</v>
      </c>
      <c r="B16" s="46" t="s">
        <v>204</v>
      </c>
      <c r="C16" s="448">
        <v>94932986.173999995</v>
      </c>
      <c r="D16" s="448">
        <v>0</v>
      </c>
      <c r="E16" s="286">
        <f t="shared" si="0"/>
        <v>94932986.173999995</v>
      </c>
      <c r="F16" s="287">
        <v>62136711.016000003</v>
      </c>
      <c r="G16" s="288">
        <v>0</v>
      </c>
      <c r="H16" s="289">
        <f t="shared" si="1"/>
        <v>62136711.016000003</v>
      </c>
    </row>
    <row r="17" spans="1:8" ht="15.75">
      <c r="A17" s="42">
        <v>9</v>
      </c>
      <c r="B17" s="46" t="s">
        <v>205</v>
      </c>
      <c r="C17" s="448">
        <v>126636431.08</v>
      </c>
      <c r="D17" s="448">
        <v>0</v>
      </c>
      <c r="E17" s="286">
        <f t="shared" si="0"/>
        <v>126636431.08</v>
      </c>
      <c r="F17" s="287">
        <v>79354237.120000005</v>
      </c>
      <c r="G17" s="288">
        <v>0</v>
      </c>
      <c r="H17" s="289">
        <f t="shared" si="1"/>
        <v>79354237.120000005</v>
      </c>
    </row>
    <row r="18" spans="1:8" ht="15.75">
      <c r="A18" s="42">
        <v>10</v>
      </c>
      <c r="B18" s="46" t="s">
        <v>206</v>
      </c>
      <c r="C18" s="448">
        <v>386608004.33600003</v>
      </c>
      <c r="D18" s="448">
        <v>0</v>
      </c>
      <c r="E18" s="286">
        <f t="shared" si="0"/>
        <v>386608004.33600003</v>
      </c>
      <c r="F18" s="287">
        <v>360360524.91729999</v>
      </c>
      <c r="G18" s="288">
        <v>0</v>
      </c>
      <c r="H18" s="289">
        <f t="shared" si="1"/>
        <v>360360524.91729999</v>
      </c>
    </row>
    <row r="19" spans="1:8" ht="15.75">
      <c r="A19" s="42">
        <v>11</v>
      </c>
      <c r="B19" s="46" t="s">
        <v>207</v>
      </c>
      <c r="C19" s="448">
        <v>165886520.26780003</v>
      </c>
      <c r="D19" s="448">
        <v>62054883.609999999</v>
      </c>
      <c r="E19" s="286">
        <f t="shared" si="0"/>
        <v>227941403.87780005</v>
      </c>
      <c r="F19" s="287">
        <v>141654962.82600001</v>
      </c>
      <c r="G19" s="288">
        <v>28174106.530000001</v>
      </c>
      <c r="H19" s="289">
        <f t="shared" si="1"/>
        <v>169829069.35600001</v>
      </c>
    </row>
    <row r="20" spans="1:8" ht="15.75">
      <c r="A20" s="42">
        <v>12</v>
      </c>
      <c r="B20" s="48" t="s">
        <v>208</v>
      </c>
      <c r="C20" s="286">
        <f>SUM(C7:C11)+SUM(C14:C19)</f>
        <v>5446232732.5007143</v>
      </c>
      <c r="D20" s="286">
        <f>SUM(D7:D11)+SUM(D14:D19)</f>
        <v>6451436165.9365807</v>
      </c>
      <c r="E20" s="286">
        <f t="shared" si="0"/>
        <v>11897668898.437294</v>
      </c>
      <c r="F20" s="286">
        <f>SUM(F7:F11)+SUM(F14:F19)</f>
        <v>4003645531.5497999</v>
      </c>
      <c r="G20" s="286">
        <f>SUM(G7:G11)+SUM(G14:G19)</f>
        <v>6083105095.3611002</v>
      </c>
      <c r="H20" s="289">
        <f t="shared" si="1"/>
        <v>10086750626.9109</v>
      </c>
    </row>
    <row r="21" spans="1:8" ht="15.75">
      <c r="A21" s="42"/>
      <c r="B21" s="43" t="s">
        <v>225</v>
      </c>
      <c r="C21" s="290"/>
      <c r="D21" s="290"/>
      <c r="E21" s="290"/>
      <c r="F21" s="291"/>
      <c r="G21" s="292"/>
      <c r="H21" s="293"/>
    </row>
    <row r="22" spans="1:8" ht="15.75">
      <c r="A22" s="42">
        <v>13</v>
      </c>
      <c r="B22" s="46" t="s">
        <v>209</v>
      </c>
      <c r="C22" s="448">
        <v>144498751.66</v>
      </c>
      <c r="D22" s="448">
        <v>257423423.25</v>
      </c>
      <c r="E22" s="286">
        <f>C22+D22</f>
        <v>401922174.90999997</v>
      </c>
      <c r="F22" s="287">
        <v>45838200.600000001</v>
      </c>
      <c r="G22" s="288">
        <v>362577391.03000003</v>
      </c>
      <c r="H22" s="289">
        <f t="shared" si="1"/>
        <v>408415591.63000005</v>
      </c>
    </row>
    <row r="23" spans="1:8" ht="15.75">
      <c r="A23" s="42">
        <v>14</v>
      </c>
      <c r="B23" s="46" t="s">
        <v>210</v>
      </c>
      <c r="C23" s="448">
        <v>944716533.05550003</v>
      </c>
      <c r="D23" s="448">
        <v>1295667831.8299999</v>
      </c>
      <c r="E23" s="286">
        <f t="shared" ref="E23:E40" si="2">C23+D23</f>
        <v>2240384364.8855</v>
      </c>
      <c r="F23" s="287">
        <v>688775593.42549992</v>
      </c>
      <c r="G23" s="288">
        <v>1026156250.7800001</v>
      </c>
      <c r="H23" s="289">
        <f t="shared" si="1"/>
        <v>1714931844.2055001</v>
      </c>
    </row>
    <row r="24" spans="1:8" ht="15.75">
      <c r="A24" s="42">
        <v>15</v>
      </c>
      <c r="B24" s="46" t="s">
        <v>211</v>
      </c>
      <c r="C24" s="448">
        <v>407387466.64999998</v>
      </c>
      <c r="D24" s="448">
        <v>949496318.06999993</v>
      </c>
      <c r="E24" s="286">
        <f t="shared" si="2"/>
        <v>1356883784.7199998</v>
      </c>
      <c r="F24" s="287">
        <v>347886920.06599998</v>
      </c>
      <c r="G24" s="288">
        <v>741984138.77999997</v>
      </c>
      <c r="H24" s="289">
        <f t="shared" si="1"/>
        <v>1089871058.846</v>
      </c>
    </row>
    <row r="25" spans="1:8" ht="15.75">
      <c r="A25" s="42">
        <v>16</v>
      </c>
      <c r="B25" s="46" t="s">
        <v>212</v>
      </c>
      <c r="C25" s="448">
        <v>820386109.20000005</v>
      </c>
      <c r="D25" s="448">
        <v>2284271758.8599997</v>
      </c>
      <c r="E25" s="286">
        <f t="shared" si="2"/>
        <v>3104657868.0599995</v>
      </c>
      <c r="F25" s="287">
        <v>353692925.56</v>
      </c>
      <c r="G25" s="288">
        <v>2303403710.75</v>
      </c>
      <c r="H25" s="289">
        <f t="shared" si="1"/>
        <v>2657096636.3099999</v>
      </c>
    </row>
    <row r="26" spans="1:8" ht="15.75">
      <c r="A26" s="42">
        <v>17</v>
      </c>
      <c r="B26" s="46" t="s">
        <v>213</v>
      </c>
      <c r="C26" s="448">
        <v>528315000</v>
      </c>
      <c r="D26" s="448">
        <v>233198048.59999999</v>
      </c>
      <c r="E26" s="286">
        <f t="shared" si="2"/>
        <v>761513048.60000002</v>
      </c>
      <c r="F26" s="291">
        <v>71000000</v>
      </c>
      <c r="G26" s="292">
        <v>141396678.59999999</v>
      </c>
      <c r="H26" s="289">
        <f t="shared" si="1"/>
        <v>212396678.59999999</v>
      </c>
    </row>
    <row r="27" spans="1:8" ht="15.75">
      <c r="A27" s="42">
        <v>18</v>
      </c>
      <c r="B27" s="46" t="s">
        <v>214</v>
      </c>
      <c r="C27" s="448">
        <v>1095084000</v>
      </c>
      <c r="D27" s="448">
        <v>1049017612.0164001</v>
      </c>
      <c r="E27" s="286">
        <f t="shared" si="2"/>
        <v>2144101612.0164001</v>
      </c>
      <c r="F27" s="287">
        <v>1267010000</v>
      </c>
      <c r="G27" s="288">
        <v>1141219222.884464</v>
      </c>
      <c r="H27" s="289">
        <f t="shared" si="1"/>
        <v>2408229222.8844643</v>
      </c>
    </row>
    <row r="28" spans="1:8" ht="15.75">
      <c r="A28" s="42">
        <v>19</v>
      </c>
      <c r="B28" s="46" t="s">
        <v>215</v>
      </c>
      <c r="C28" s="448">
        <v>16303236.139999999</v>
      </c>
      <c r="D28" s="448">
        <v>20613991.060000002</v>
      </c>
      <c r="E28" s="286">
        <f t="shared" si="2"/>
        <v>36917227.200000003</v>
      </c>
      <c r="F28" s="287">
        <v>14236787.030000001</v>
      </c>
      <c r="G28" s="288">
        <v>16251030.439999999</v>
      </c>
      <c r="H28" s="289">
        <f t="shared" si="1"/>
        <v>30487817.469999999</v>
      </c>
    </row>
    <row r="29" spans="1:8" ht="15.75">
      <c r="A29" s="42">
        <v>20</v>
      </c>
      <c r="B29" s="46" t="s">
        <v>137</v>
      </c>
      <c r="C29" s="448">
        <v>69230004.282800004</v>
      </c>
      <c r="D29" s="448">
        <v>55054479.130199999</v>
      </c>
      <c r="E29" s="286">
        <f t="shared" si="2"/>
        <v>124284483.413</v>
      </c>
      <c r="F29" s="287">
        <v>70878586.31220001</v>
      </c>
      <c r="G29" s="288">
        <v>35101631.986900002</v>
      </c>
      <c r="H29" s="289">
        <f t="shared" si="1"/>
        <v>105980218.29910001</v>
      </c>
    </row>
    <row r="30" spans="1:8" ht="15.75">
      <c r="A30" s="42">
        <v>21</v>
      </c>
      <c r="B30" s="46" t="s">
        <v>216</v>
      </c>
      <c r="C30" s="448">
        <v>0</v>
      </c>
      <c r="D30" s="448">
        <v>427713000</v>
      </c>
      <c r="E30" s="286">
        <f t="shared" si="2"/>
        <v>427713000</v>
      </c>
      <c r="F30" s="287">
        <v>0</v>
      </c>
      <c r="G30" s="288">
        <v>436722000</v>
      </c>
      <c r="H30" s="289">
        <f t="shared" si="1"/>
        <v>436722000</v>
      </c>
    </row>
    <row r="31" spans="1:8" ht="15.75">
      <c r="A31" s="42">
        <v>22</v>
      </c>
      <c r="B31" s="48" t="s">
        <v>217</v>
      </c>
      <c r="C31" s="286">
        <f>SUM(C22:C30)</f>
        <v>4025921100.9883003</v>
      </c>
      <c r="D31" s="286">
        <f>SUM(D22:D30)</f>
        <v>6572456462.8166008</v>
      </c>
      <c r="E31" s="286">
        <f>C31+D31</f>
        <v>10598377563.804901</v>
      </c>
      <c r="F31" s="286">
        <f>SUM(F22:F30)</f>
        <v>2859319012.9937</v>
      </c>
      <c r="G31" s="286">
        <f>SUM(G22:G30)</f>
        <v>6204812055.2513647</v>
      </c>
      <c r="H31" s="289">
        <f t="shared" si="1"/>
        <v>9064131068.2450638</v>
      </c>
    </row>
    <row r="32" spans="1:8" ht="15.75">
      <c r="A32" s="42"/>
      <c r="B32" s="43" t="s">
        <v>226</v>
      </c>
      <c r="C32" s="290"/>
      <c r="D32" s="290"/>
      <c r="E32" s="285"/>
      <c r="F32" s="291"/>
      <c r="G32" s="292"/>
      <c r="H32" s="293"/>
    </row>
    <row r="33" spans="1:8" ht="15.75">
      <c r="A33" s="42">
        <v>23</v>
      </c>
      <c r="B33" s="46" t="s">
        <v>218</v>
      </c>
      <c r="C33" s="448">
        <v>27821150.18</v>
      </c>
      <c r="D33" s="290"/>
      <c r="E33" s="286">
        <f t="shared" si="2"/>
        <v>27821150.18</v>
      </c>
      <c r="F33" s="287">
        <v>27821150.18</v>
      </c>
      <c r="G33" s="292"/>
      <c r="H33" s="289">
        <f t="shared" si="1"/>
        <v>27821150.18</v>
      </c>
    </row>
    <row r="34" spans="1:8" ht="15.75">
      <c r="A34" s="42">
        <v>24</v>
      </c>
      <c r="B34" s="46" t="s">
        <v>219</v>
      </c>
      <c r="C34" s="448">
        <v>0</v>
      </c>
      <c r="D34" s="290"/>
      <c r="E34" s="286">
        <f t="shared" si="2"/>
        <v>0</v>
      </c>
      <c r="F34" s="287">
        <v>0</v>
      </c>
      <c r="G34" s="292"/>
      <c r="H34" s="289">
        <f t="shared" si="1"/>
        <v>0</v>
      </c>
    </row>
    <row r="35" spans="1:8" ht="15.75">
      <c r="A35" s="42">
        <v>25</v>
      </c>
      <c r="B35" s="47" t="s">
        <v>220</v>
      </c>
      <c r="C35" s="448">
        <v>-2303508.2000000002</v>
      </c>
      <c r="D35" s="290"/>
      <c r="E35" s="286">
        <f t="shared" si="2"/>
        <v>-2303508.2000000002</v>
      </c>
      <c r="F35" s="287">
        <v>-1253450.2</v>
      </c>
      <c r="G35" s="292"/>
      <c r="H35" s="289">
        <f t="shared" si="1"/>
        <v>-1253450.2</v>
      </c>
    </row>
    <row r="36" spans="1:8" ht="15.75">
      <c r="A36" s="42">
        <v>26</v>
      </c>
      <c r="B36" s="46" t="s">
        <v>221</v>
      </c>
      <c r="C36" s="448">
        <v>170454977.31999999</v>
      </c>
      <c r="D36" s="290"/>
      <c r="E36" s="286">
        <f t="shared" si="2"/>
        <v>170454977.31999999</v>
      </c>
      <c r="F36" s="287">
        <v>267107446.00999999</v>
      </c>
      <c r="G36" s="292"/>
      <c r="H36" s="289">
        <f t="shared" si="1"/>
        <v>267107446.00999999</v>
      </c>
    </row>
    <row r="37" spans="1:8" ht="15.75">
      <c r="A37" s="42">
        <v>27</v>
      </c>
      <c r="B37" s="46" t="s">
        <v>222</v>
      </c>
      <c r="C37" s="448">
        <v>0</v>
      </c>
      <c r="D37" s="290"/>
      <c r="E37" s="286">
        <f t="shared" si="2"/>
        <v>0</v>
      </c>
      <c r="F37" s="287">
        <v>0</v>
      </c>
      <c r="G37" s="292"/>
      <c r="H37" s="289">
        <f t="shared" si="1"/>
        <v>0</v>
      </c>
    </row>
    <row r="38" spans="1:8" ht="15.75">
      <c r="A38" s="42">
        <v>28</v>
      </c>
      <c r="B38" s="46" t="s">
        <v>223</v>
      </c>
      <c r="C38" s="448">
        <v>1043589427.7023945</v>
      </c>
      <c r="D38" s="290"/>
      <c r="E38" s="286">
        <f t="shared" si="2"/>
        <v>1043589427.7023945</v>
      </c>
      <c r="F38" s="287">
        <v>664050089.76760006</v>
      </c>
      <c r="G38" s="292"/>
      <c r="H38" s="289">
        <f t="shared" si="1"/>
        <v>664050089.76760006</v>
      </c>
    </row>
    <row r="39" spans="1:8" ht="15.75">
      <c r="A39" s="42">
        <v>29</v>
      </c>
      <c r="B39" s="46" t="s">
        <v>240</v>
      </c>
      <c r="C39" s="448">
        <v>59729287.629999995</v>
      </c>
      <c r="D39" s="290"/>
      <c r="E39" s="286">
        <f t="shared" si="2"/>
        <v>59729287.629999995</v>
      </c>
      <c r="F39" s="287">
        <v>64894322.910000004</v>
      </c>
      <c r="G39" s="292"/>
      <c r="H39" s="289">
        <f t="shared" si="1"/>
        <v>64894322.910000004</v>
      </c>
    </row>
    <row r="40" spans="1:8" ht="15.75">
      <c r="A40" s="42">
        <v>30</v>
      </c>
      <c r="B40" s="48" t="s">
        <v>224</v>
      </c>
      <c r="C40" s="448">
        <f>SUM(C33:C39)</f>
        <v>1299291334.6323943</v>
      </c>
      <c r="D40" s="290"/>
      <c r="E40" s="286">
        <f t="shared" si="2"/>
        <v>1299291334.6323943</v>
      </c>
      <c r="F40" s="448">
        <f>SUM(F33:F39)</f>
        <v>1022619558.6676</v>
      </c>
      <c r="G40" s="292"/>
      <c r="H40" s="289">
        <f t="shared" si="1"/>
        <v>1022619558.6676</v>
      </c>
    </row>
    <row r="41" spans="1:8" ht="16.5" thickBot="1">
      <c r="A41" s="49">
        <v>31</v>
      </c>
      <c r="B41" s="50" t="s">
        <v>241</v>
      </c>
      <c r="C41" s="294">
        <f>C31+C40</f>
        <v>5325212435.6206951</v>
      </c>
      <c r="D41" s="294">
        <f>D31+D40</f>
        <v>6572456462.8166008</v>
      </c>
      <c r="E41" s="294">
        <f>C41+D41</f>
        <v>11897668898.437296</v>
      </c>
      <c r="F41" s="294">
        <f>F31+F40</f>
        <v>3881938571.6613002</v>
      </c>
      <c r="G41" s="294">
        <f>G31+G40</f>
        <v>6204812055.2513647</v>
      </c>
      <c r="H41" s="295">
        <f>F41+G41</f>
        <v>10086750626.912664</v>
      </c>
    </row>
    <row r="43" spans="1:8">
      <c r="B43" s="51"/>
    </row>
  </sheetData>
  <mergeCells count="2">
    <mergeCell ref="C5:E5"/>
    <mergeCell ref="F5:H5"/>
  </mergeCells>
  <dataValidations count="1">
    <dataValidation type="whole" operator="lessThanOrEqual" allowBlank="1" showInputMessage="1" showErrorMessage="1" sqref="F13:G13">
      <formula1>0</formula1>
    </dataValidation>
  </dataValidation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7" activePane="bottomRight" state="frozen"/>
      <selection pane="topRight" activeCell="B1" sqref="B1"/>
      <selection pane="bottomLeft" activeCell="A6" sqref="A6"/>
      <selection pane="bottomRight" activeCell="B7" sqref="B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231</v>
      </c>
      <c r="B1" s="468" t="str">
        <f>'1. key ratios'!B1</f>
        <v>სს ”საქართველოს ბანკი”</v>
      </c>
      <c r="C1" s="17"/>
    </row>
    <row r="2" spans="1:8" ht="15.75">
      <c r="A2" s="18" t="s">
        <v>232</v>
      </c>
      <c r="B2" s="469">
        <f>'1. key ratios'!B2</f>
        <v>43100</v>
      </c>
      <c r="C2" s="30"/>
      <c r="D2" s="19"/>
      <c r="E2" s="19"/>
      <c r="F2" s="19"/>
      <c r="G2" s="19"/>
      <c r="H2" s="19"/>
    </row>
    <row r="3" spans="1:8" ht="15.75">
      <c r="A3" s="18"/>
      <c r="B3" s="17"/>
      <c r="C3" s="30"/>
      <c r="D3" s="19"/>
      <c r="E3" s="19"/>
      <c r="F3" s="19"/>
      <c r="G3" s="19"/>
      <c r="H3" s="19"/>
    </row>
    <row r="4" spans="1:8" ht="16.5" thickBot="1">
      <c r="A4" s="52" t="s">
        <v>658</v>
      </c>
      <c r="B4" s="31" t="s">
        <v>266</v>
      </c>
      <c r="C4" s="38"/>
      <c r="D4" s="38"/>
      <c r="E4" s="38"/>
      <c r="F4" s="52"/>
      <c r="G4" s="52"/>
      <c r="H4" s="53" t="s">
        <v>135</v>
      </c>
    </row>
    <row r="5" spans="1:8" ht="15.75">
      <c r="A5" s="133"/>
      <c r="B5" s="134"/>
      <c r="C5" s="532" t="s">
        <v>238</v>
      </c>
      <c r="D5" s="533"/>
      <c r="E5" s="534"/>
      <c r="F5" s="532" t="s">
        <v>239</v>
      </c>
      <c r="G5" s="533"/>
      <c r="H5" s="535"/>
    </row>
    <row r="6" spans="1:8">
      <c r="A6" s="135" t="s">
        <v>32</v>
      </c>
      <c r="B6" s="54"/>
      <c r="C6" s="55" t="s">
        <v>33</v>
      </c>
      <c r="D6" s="55" t="s">
        <v>138</v>
      </c>
      <c r="E6" s="55" t="s">
        <v>74</v>
      </c>
      <c r="F6" s="55" t="s">
        <v>33</v>
      </c>
      <c r="G6" s="55" t="s">
        <v>138</v>
      </c>
      <c r="H6" s="136" t="s">
        <v>74</v>
      </c>
    </row>
    <row r="7" spans="1:8">
      <c r="A7" s="137"/>
      <c r="B7" s="57" t="s">
        <v>134</v>
      </c>
      <c r="C7" s="58"/>
      <c r="D7" s="58"/>
      <c r="E7" s="58"/>
      <c r="F7" s="58"/>
      <c r="G7" s="58"/>
      <c r="H7" s="138"/>
    </row>
    <row r="8" spans="1:8" ht="15.75">
      <c r="A8" s="137">
        <v>1</v>
      </c>
      <c r="B8" s="59" t="s">
        <v>139</v>
      </c>
      <c r="C8" s="449">
        <v>5886657.0099999998</v>
      </c>
      <c r="D8" s="449">
        <v>10532328.539999999</v>
      </c>
      <c r="E8" s="286">
        <f>C8+D8</f>
        <v>16418985.549999999</v>
      </c>
      <c r="F8" s="296">
        <v>5068466.49</v>
      </c>
      <c r="G8" s="296">
        <v>2156473.87</v>
      </c>
      <c r="H8" s="297">
        <f>F8+G8</f>
        <v>7224940.3600000003</v>
      </c>
    </row>
    <row r="9" spans="1:8" ht="15.75">
      <c r="A9" s="137">
        <v>2</v>
      </c>
      <c r="B9" s="59" t="s">
        <v>140</v>
      </c>
      <c r="C9" s="298">
        <f>SUM(C10:C18)</f>
        <v>504830871.73600525</v>
      </c>
      <c r="D9" s="298">
        <f>SUM(D10:D18)</f>
        <v>360494675.88758898</v>
      </c>
      <c r="E9" s="286">
        <f t="shared" ref="E9:E67" si="0">C9+D9</f>
        <v>865325547.62359428</v>
      </c>
      <c r="F9" s="298">
        <f>SUM(F10:F18)</f>
        <v>362914099.81</v>
      </c>
      <c r="G9" s="298">
        <f>SUM(G10:G18)</f>
        <v>370221002.11250001</v>
      </c>
      <c r="H9" s="297">
        <f t="shared" ref="H9:H67" si="1">F9+G9</f>
        <v>733135101.92250001</v>
      </c>
    </row>
    <row r="10" spans="1:8" ht="15.75">
      <c r="A10" s="137">
        <v>2.1</v>
      </c>
      <c r="B10" s="60" t="s">
        <v>141</v>
      </c>
      <c r="C10" s="449">
        <v>27921.74</v>
      </c>
      <c r="D10" s="449">
        <v>-92143.210410995482</v>
      </c>
      <c r="E10" s="286">
        <f t="shared" si="0"/>
        <v>-64221.470410995476</v>
      </c>
      <c r="F10" s="296">
        <v>20742.12</v>
      </c>
      <c r="G10" s="296">
        <v>269.26</v>
      </c>
      <c r="H10" s="297">
        <f t="shared" si="1"/>
        <v>21011.379999999997</v>
      </c>
    </row>
    <row r="11" spans="1:8" ht="15.75">
      <c r="A11" s="137">
        <v>2.2000000000000002</v>
      </c>
      <c r="B11" s="60" t="s">
        <v>142</v>
      </c>
      <c r="C11" s="449">
        <v>44865841.539999999</v>
      </c>
      <c r="D11" s="449">
        <v>102155778.30060001</v>
      </c>
      <c r="E11" s="286">
        <f t="shared" si="0"/>
        <v>147021619.84060001</v>
      </c>
      <c r="F11" s="296">
        <v>35622166.420000002</v>
      </c>
      <c r="G11" s="296">
        <v>105383159.19419999</v>
      </c>
      <c r="H11" s="297">
        <f t="shared" si="1"/>
        <v>141005325.6142</v>
      </c>
    </row>
    <row r="12" spans="1:8" ht="15.75">
      <c r="A12" s="137">
        <v>2.2999999999999998</v>
      </c>
      <c r="B12" s="60" t="s">
        <v>143</v>
      </c>
      <c r="C12" s="449">
        <v>1596034.13</v>
      </c>
      <c r="D12" s="449">
        <v>3849735.5628</v>
      </c>
      <c r="E12" s="286">
        <f t="shared" si="0"/>
        <v>5445769.6928000003</v>
      </c>
      <c r="F12" s="296">
        <v>1508673.47</v>
      </c>
      <c r="G12" s="296">
        <v>5533991.0219999999</v>
      </c>
      <c r="H12" s="297">
        <f t="shared" si="1"/>
        <v>7042664.4919999996</v>
      </c>
    </row>
    <row r="13" spans="1:8" ht="15.75">
      <c r="A13" s="137">
        <v>2.4</v>
      </c>
      <c r="B13" s="60" t="s">
        <v>144</v>
      </c>
      <c r="C13" s="449">
        <v>4571094.1500000004</v>
      </c>
      <c r="D13" s="449">
        <v>5644388.4800000004</v>
      </c>
      <c r="E13" s="286">
        <f t="shared" si="0"/>
        <v>10215482.630000001</v>
      </c>
      <c r="F13" s="296">
        <v>2785383.66</v>
      </c>
      <c r="G13" s="296">
        <v>8072775.6600000001</v>
      </c>
      <c r="H13" s="297">
        <f t="shared" si="1"/>
        <v>10858159.32</v>
      </c>
    </row>
    <row r="14" spans="1:8" ht="15.75">
      <c r="A14" s="137">
        <v>2.5</v>
      </c>
      <c r="B14" s="60" t="s">
        <v>145</v>
      </c>
      <c r="C14" s="449">
        <v>5949793.8399999999</v>
      </c>
      <c r="D14" s="449">
        <v>28695056.469999999</v>
      </c>
      <c r="E14" s="286">
        <f t="shared" si="0"/>
        <v>34644850.310000002</v>
      </c>
      <c r="F14" s="296">
        <v>4520065.6100000003</v>
      </c>
      <c r="G14" s="296">
        <v>15729335.539999999</v>
      </c>
      <c r="H14" s="297">
        <f t="shared" si="1"/>
        <v>20249401.149999999</v>
      </c>
    </row>
    <row r="15" spans="1:8" ht="15.75">
      <c r="A15" s="137">
        <v>2.6</v>
      </c>
      <c r="B15" s="60" t="s">
        <v>146</v>
      </c>
      <c r="C15" s="449">
        <v>9307451.0700000003</v>
      </c>
      <c r="D15" s="449">
        <v>48352853.191699997</v>
      </c>
      <c r="E15" s="286">
        <f t="shared" si="0"/>
        <v>57660304.261699997</v>
      </c>
      <c r="F15" s="296">
        <v>5937940.5700000003</v>
      </c>
      <c r="G15" s="296">
        <v>59617095.5986</v>
      </c>
      <c r="H15" s="297">
        <f t="shared" si="1"/>
        <v>65555036.1686</v>
      </c>
    </row>
    <row r="16" spans="1:8" ht="15.75">
      <c r="A16" s="137">
        <v>2.7</v>
      </c>
      <c r="B16" s="60" t="s">
        <v>147</v>
      </c>
      <c r="C16" s="449">
        <v>7460141.4400000004</v>
      </c>
      <c r="D16" s="449">
        <v>7564964.125</v>
      </c>
      <c r="E16" s="286">
        <f t="shared" si="0"/>
        <v>15025105.565000001</v>
      </c>
      <c r="F16" s="296">
        <v>4577442.8600000003</v>
      </c>
      <c r="G16" s="296">
        <v>13214259.4652</v>
      </c>
      <c r="H16" s="297">
        <f t="shared" si="1"/>
        <v>17791702.325199999</v>
      </c>
    </row>
    <row r="17" spans="1:8" ht="15.75">
      <c r="A17" s="137">
        <v>2.8</v>
      </c>
      <c r="B17" s="60" t="s">
        <v>148</v>
      </c>
      <c r="C17" s="449">
        <v>429668992.13600522</v>
      </c>
      <c r="D17" s="449">
        <v>162903505.7279</v>
      </c>
      <c r="E17" s="286">
        <f t="shared" si="0"/>
        <v>592572497.86390519</v>
      </c>
      <c r="F17" s="296">
        <v>307624067.62</v>
      </c>
      <c r="G17" s="296">
        <v>159697464.55250001</v>
      </c>
      <c r="H17" s="297">
        <f t="shared" si="1"/>
        <v>467321532.17250001</v>
      </c>
    </row>
    <row r="18" spans="1:8" ht="15.75">
      <c r="A18" s="137">
        <v>2.9</v>
      </c>
      <c r="B18" s="60" t="s">
        <v>149</v>
      </c>
      <c r="C18" s="449">
        <v>1383601.69</v>
      </c>
      <c r="D18" s="449">
        <v>1420537.24</v>
      </c>
      <c r="E18" s="286">
        <f t="shared" si="0"/>
        <v>2804138.9299999997</v>
      </c>
      <c r="F18" s="296">
        <v>317617.48</v>
      </c>
      <c r="G18" s="296">
        <v>2972651.82</v>
      </c>
      <c r="H18" s="297">
        <f t="shared" si="1"/>
        <v>3290269.3</v>
      </c>
    </row>
    <row r="19" spans="1:8" ht="15.75">
      <c r="A19" s="137">
        <v>3</v>
      </c>
      <c r="B19" s="59" t="s">
        <v>150</v>
      </c>
      <c r="C19" s="449">
        <v>12069261.449999999</v>
      </c>
      <c r="D19" s="449">
        <v>2921771.84</v>
      </c>
      <c r="E19" s="286">
        <f t="shared" si="0"/>
        <v>14991033.289999999</v>
      </c>
      <c r="F19" s="296">
        <v>4970844.95</v>
      </c>
      <c r="G19" s="296">
        <v>2642976.1</v>
      </c>
      <c r="H19" s="297">
        <f t="shared" si="1"/>
        <v>7613821.0500000007</v>
      </c>
    </row>
    <row r="20" spans="1:8" ht="15.75">
      <c r="A20" s="137">
        <v>4</v>
      </c>
      <c r="B20" s="59" t="s">
        <v>151</v>
      </c>
      <c r="C20" s="449">
        <v>106068678.18000001</v>
      </c>
      <c r="D20" s="449">
        <v>2881319.58</v>
      </c>
      <c r="E20" s="286">
        <f t="shared" si="0"/>
        <v>108949997.76000001</v>
      </c>
      <c r="F20" s="296">
        <v>86293333.400000006</v>
      </c>
      <c r="G20" s="296">
        <v>3788913.37</v>
      </c>
      <c r="H20" s="297">
        <f t="shared" si="1"/>
        <v>90082246.770000011</v>
      </c>
    </row>
    <row r="21" spans="1:8" ht="15.75">
      <c r="A21" s="137">
        <v>5</v>
      </c>
      <c r="B21" s="59" t="s">
        <v>152</v>
      </c>
      <c r="C21" s="449">
        <v>0</v>
      </c>
      <c r="D21" s="449">
        <v>0</v>
      </c>
      <c r="E21" s="286">
        <f t="shared" si="0"/>
        <v>0</v>
      </c>
      <c r="F21" s="296"/>
      <c r="G21" s="296"/>
      <c r="H21" s="297">
        <f>F21+G21</f>
        <v>0</v>
      </c>
    </row>
    <row r="22" spans="1:8" ht="15.75">
      <c r="A22" s="137">
        <v>6</v>
      </c>
      <c r="B22" s="61" t="s">
        <v>153</v>
      </c>
      <c r="C22" s="298">
        <f>C8+C9+C19+C20+C21</f>
        <v>628855468.37600517</v>
      </c>
      <c r="D22" s="298">
        <f>D8+D9+D19+D20+D21</f>
        <v>376830095.84758896</v>
      </c>
      <c r="E22" s="286">
        <f>C22+D22</f>
        <v>1005685564.2235942</v>
      </c>
      <c r="F22" s="298">
        <f>F8+F9+F19+F20+F21</f>
        <v>459246744.64999998</v>
      </c>
      <c r="G22" s="298">
        <f>G8+G9+G19+G20+G21</f>
        <v>378809365.45250005</v>
      </c>
      <c r="H22" s="297">
        <f>F22+G22</f>
        <v>838056110.10249996</v>
      </c>
    </row>
    <row r="23" spans="1:8" ht="15.75">
      <c r="A23" s="137"/>
      <c r="B23" s="57" t="s">
        <v>132</v>
      </c>
      <c r="C23" s="296"/>
      <c r="D23" s="296"/>
      <c r="E23" s="285"/>
      <c r="F23" s="296"/>
      <c r="G23" s="296"/>
      <c r="H23" s="299"/>
    </row>
    <row r="24" spans="1:8" ht="15.75">
      <c r="A24" s="137">
        <v>7</v>
      </c>
      <c r="B24" s="59" t="s">
        <v>154</v>
      </c>
      <c r="C24" s="449">
        <v>49435359.060000002</v>
      </c>
      <c r="D24" s="449">
        <v>15372839.630000001</v>
      </c>
      <c r="E24" s="286">
        <f t="shared" si="0"/>
        <v>64808198.690000005</v>
      </c>
      <c r="F24" s="296">
        <v>36013246.960000001</v>
      </c>
      <c r="G24" s="296">
        <v>11921887.34</v>
      </c>
      <c r="H24" s="297">
        <f t="shared" si="1"/>
        <v>47935134.299999997</v>
      </c>
    </row>
    <row r="25" spans="1:8" ht="15.75">
      <c r="A25" s="137">
        <v>8</v>
      </c>
      <c r="B25" s="59" t="s">
        <v>155</v>
      </c>
      <c r="C25" s="449">
        <v>50430743.420000002</v>
      </c>
      <c r="D25" s="449">
        <v>86719748.159999996</v>
      </c>
      <c r="E25" s="286">
        <f t="shared" si="0"/>
        <v>137150491.57999998</v>
      </c>
      <c r="F25" s="296">
        <v>35611212.939999998</v>
      </c>
      <c r="G25" s="296">
        <v>90252866.379999995</v>
      </c>
      <c r="H25" s="297">
        <f t="shared" si="1"/>
        <v>125864079.31999999</v>
      </c>
    </row>
    <row r="26" spans="1:8" ht="15.75">
      <c r="A26" s="137">
        <v>9</v>
      </c>
      <c r="B26" s="59" t="s">
        <v>156</v>
      </c>
      <c r="C26" s="449">
        <v>7129780.8099999996</v>
      </c>
      <c r="D26" s="449">
        <v>721941.19</v>
      </c>
      <c r="E26" s="286">
        <f t="shared" si="0"/>
        <v>7851722</v>
      </c>
      <c r="F26" s="296">
        <v>9097220.9600000009</v>
      </c>
      <c r="G26" s="296">
        <v>2536341.9700000002</v>
      </c>
      <c r="H26" s="297">
        <f t="shared" si="1"/>
        <v>11633562.930000002</v>
      </c>
    </row>
    <row r="27" spans="1:8" ht="15.75">
      <c r="A27" s="137">
        <v>10</v>
      </c>
      <c r="B27" s="59" t="s">
        <v>157</v>
      </c>
      <c r="C27" s="449">
        <v>40510778.439999998</v>
      </c>
      <c r="D27" s="449">
        <v>10239309.91</v>
      </c>
      <c r="E27" s="286">
        <f t="shared" si="0"/>
        <v>50750088.349999994</v>
      </c>
      <c r="F27" s="296">
        <v>5060209.9800000004</v>
      </c>
      <c r="G27" s="296">
        <v>41220496.530000001</v>
      </c>
      <c r="H27" s="297">
        <f t="shared" si="1"/>
        <v>46280706.510000005</v>
      </c>
    </row>
    <row r="28" spans="1:8" ht="15.75">
      <c r="A28" s="137">
        <v>11</v>
      </c>
      <c r="B28" s="59" t="s">
        <v>158</v>
      </c>
      <c r="C28" s="449">
        <v>80385212.200000003</v>
      </c>
      <c r="D28" s="449">
        <v>92372379.909999996</v>
      </c>
      <c r="E28" s="286">
        <f t="shared" si="0"/>
        <v>172757592.11000001</v>
      </c>
      <c r="F28" s="296">
        <v>42917182.079999998</v>
      </c>
      <c r="G28" s="296">
        <v>72987492.129999995</v>
      </c>
      <c r="H28" s="297">
        <f t="shared" si="1"/>
        <v>115904674.20999999</v>
      </c>
    </row>
    <row r="29" spans="1:8" ht="15.75">
      <c r="A29" s="137">
        <v>12</v>
      </c>
      <c r="B29" s="59" t="s">
        <v>159</v>
      </c>
      <c r="C29" s="449">
        <v>0</v>
      </c>
      <c r="D29" s="449">
        <v>0</v>
      </c>
      <c r="E29" s="286">
        <f t="shared" si="0"/>
        <v>0</v>
      </c>
      <c r="F29" s="296"/>
      <c r="G29" s="296"/>
      <c r="H29" s="297">
        <f t="shared" si="1"/>
        <v>0</v>
      </c>
    </row>
    <row r="30" spans="1:8" ht="15.75">
      <c r="A30" s="137">
        <v>13</v>
      </c>
      <c r="B30" s="62" t="s">
        <v>160</v>
      </c>
      <c r="C30" s="298">
        <f>SUM(C24:C29)</f>
        <v>227891873.93000001</v>
      </c>
      <c r="D30" s="298">
        <f>SUM(D24:D29)</f>
        <v>205426218.79999998</v>
      </c>
      <c r="E30" s="286">
        <f t="shared" si="0"/>
        <v>433318092.73000002</v>
      </c>
      <c r="F30" s="298">
        <f>SUM(F24:F29)</f>
        <v>128699072.92000002</v>
      </c>
      <c r="G30" s="298">
        <f>SUM(G24:G29)</f>
        <v>218919084.34999999</v>
      </c>
      <c r="H30" s="297">
        <f t="shared" si="1"/>
        <v>347618157.26999998</v>
      </c>
    </row>
    <row r="31" spans="1:8" ht="15.75">
      <c r="A31" s="137">
        <v>14</v>
      </c>
      <c r="B31" s="62" t="s">
        <v>161</v>
      </c>
      <c r="C31" s="298">
        <f>C22-C30</f>
        <v>400963594.44600517</v>
      </c>
      <c r="D31" s="298">
        <f>D22-D30</f>
        <v>171403877.04758897</v>
      </c>
      <c r="E31" s="286">
        <f t="shared" si="0"/>
        <v>572367471.49359417</v>
      </c>
      <c r="F31" s="298">
        <f>F22-F30</f>
        <v>330547671.72999996</v>
      </c>
      <c r="G31" s="298">
        <f>G22-G30</f>
        <v>159890281.10250005</v>
      </c>
      <c r="H31" s="297">
        <f t="shared" si="1"/>
        <v>490437952.83249998</v>
      </c>
    </row>
    <row r="32" spans="1:8">
      <c r="A32" s="137"/>
      <c r="B32" s="57"/>
      <c r="C32" s="300"/>
      <c r="D32" s="300"/>
      <c r="E32" s="300"/>
      <c r="F32" s="300"/>
      <c r="G32" s="300"/>
      <c r="H32" s="301"/>
    </row>
    <row r="33" spans="1:8" ht="15.75">
      <c r="A33" s="137"/>
      <c r="B33" s="57" t="s">
        <v>162</v>
      </c>
      <c r="C33" s="296"/>
      <c r="D33" s="296"/>
      <c r="E33" s="285"/>
      <c r="F33" s="296"/>
      <c r="G33" s="296"/>
      <c r="H33" s="299"/>
    </row>
    <row r="34" spans="1:8" ht="15.75">
      <c r="A34" s="137">
        <v>15</v>
      </c>
      <c r="B34" s="56" t="s">
        <v>133</v>
      </c>
      <c r="C34" s="302">
        <f>C35-C36</f>
        <v>109682562.69</v>
      </c>
      <c r="D34" s="302">
        <f>D35-D36</f>
        <v>5382103.6199999973</v>
      </c>
      <c r="E34" s="286">
        <f t="shared" si="0"/>
        <v>115064666.31</v>
      </c>
      <c r="F34" s="302">
        <f>F35-F36</f>
        <v>94875899.900000006</v>
      </c>
      <c r="G34" s="302">
        <f>G35-G36</f>
        <v>6601599.870000001</v>
      </c>
      <c r="H34" s="297">
        <f t="shared" si="1"/>
        <v>101477499.77000001</v>
      </c>
    </row>
    <row r="35" spans="1:8" ht="15.75">
      <c r="A35" s="137">
        <v>15.1</v>
      </c>
      <c r="B35" s="60" t="s">
        <v>163</v>
      </c>
      <c r="C35" s="449">
        <v>135944290.72</v>
      </c>
      <c r="D35" s="449">
        <v>43748526.93</v>
      </c>
      <c r="E35" s="286">
        <f t="shared" si="0"/>
        <v>179692817.65000001</v>
      </c>
      <c r="F35" s="296">
        <v>114670534.42</v>
      </c>
      <c r="G35" s="296">
        <v>38124017.07</v>
      </c>
      <c r="H35" s="297">
        <f t="shared" si="1"/>
        <v>152794551.49000001</v>
      </c>
    </row>
    <row r="36" spans="1:8" ht="15.75">
      <c r="A36" s="137">
        <v>15.2</v>
      </c>
      <c r="B36" s="60" t="s">
        <v>164</v>
      </c>
      <c r="C36" s="449">
        <v>26261728.030000001</v>
      </c>
      <c r="D36" s="449">
        <v>38366423.310000002</v>
      </c>
      <c r="E36" s="286">
        <f t="shared" si="0"/>
        <v>64628151.340000004</v>
      </c>
      <c r="F36" s="296">
        <v>19794634.52</v>
      </c>
      <c r="G36" s="296">
        <v>31522417.199999999</v>
      </c>
      <c r="H36" s="297">
        <f t="shared" si="1"/>
        <v>51317051.719999999</v>
      </c>
    </row>
    <row r="37" spans="1:8" ht="15.75">
      <c r="A37" s="137">
        <v>16</v>
      </c>
      <c r="B37" s="59" t="s">
        <v>165</v>
      </c>
      <c r="C37" s="449">
        <v>564654.29</v>
      </c>
      <c r="D37" s="449">
        <v>0</v>
      </c>
      <c r="E37" s="286">
        <f t="shared" si="0"/>
        <v>564654.29</v>
      </c>
      <c r="F37" s="296">
        <v>810610.13</v>
      </c>
      <c r="G37" s="296">
        <v>45078.23</v>
      </c>
      <c r="H37" s="297">
        <f t="shared" si="1"/>
        <v>855688.36</v>
      </c>
    </row>
    <row r="38" spans="1:8" ht="15.75">
      <c r="A38" s="137">
        <v>17</v>
      </c>
      <c r="B38" s="59" t="s">
        <v>166</v>
      </c>
      <c r="C38" s="449">
        <v>1612.1</v>
      </c>
      <c r="D38" s="449">
        <v>0</v>
      </c>
      <c r="E38" s="286">
        <f t="shared" si="0"/>
        <v>1612.1</v>
      </c>
      <c r="F38" s="296">
        <v>0.4</v>
      </c>
      <c r="G38" s="296">
        <v>0</v>
      </c>
      <c r="H38" s="297">
        <f t="shared" si="1"/>
        <v>0.4</v>
      </c>
    </row>
    <row r="39" spans="1:8" ht="15.75">
      <c r="A39" s="137">
        <v>18</v>
      </c>
      <c r="B39" s="59" t="s">
        <v>167</v>
      </c>
      <c r="C39" s="449">
        <v>254398.86</v>
      </c>
      <c r="D39" s="449">
        <v>1959668.92</v>
      </c>
      <c r="E39" s="286">
        <f t="shared" si="0"/>
        <v>2214067.7799999998</v>
      </c>
      <c r="F39" s="296">
        <v>211981.6</v>
      </c>
      <c r="G39" s="296">
        <v>2153577.44</v>
      </c>
      <c r="H39" s="297">
        <f t="shared" si="1"/>
        <v>2365559.04</v>
      </c>
    </row>
    <row r="40" spans="1:8" ht="15.75">
      <c r="A40" s="137">
        <v>19</v>
      </c>
      <c r="B40" s="59" t="s">
        <v>168</v>
      </c>
      <c r="C40" s="449">
        <v>74969553.950000003</v>
      </c>
      <c r="D40" s="449">
        <v>0</v>
      </c>
      <c r="E40" s="286">
        <f t="shared" si="0"/>
        <v>74969553.950000003</v>
      </c>
      <c r="F40" s="296">
        <v>103312479.89</v>
      </c>
      <c r="G40" s="296"/>
      <c r="H40" s="297">
        <f t="shared" si="1"/>
        <v>103312479.89</v>
      </c>
    </row>
    <row r="41" spans="1:8" ht="15.75">
      <c r="A41" s="137">
        <v>20</v>
      </c>
      <c r="B41" s="59" t="s">
        <v>169</v>
      </c>
      <c r="C41" s="449">
        <v>270659.84999999998</v>
      </c>
      <c r="D41" s="449">
        <v>0</v>
      </c>
      <c r="E41" s="286">
        <f t="shared" si="0"/>
        <v>270659.84999999998</v>
      </c>
      <c r="F41" s="296">
        <v>-26537531.890000001</v>
      </c>
      <c r="G41" s="296"/>
      <c r="H41" s="297">
        <f t="shared" si="1"/>
        <v>-26537531.890000001</v>
      </c>
    </row>
    <row r="42" spans="1:8" ht="15.75">
      <c r="A42" s="137">
        <v>21</v>
      </c>
      <c r="B42" s="59" t="s">
        <v>170</v>
      </c>
      <c r="C42" s="449">
        <v>4242492.96</v>
      </c>
      <c r="D42" s="449">
        <v>0</v>
      </c>
      <c r="E42" s="286">
        <f t="shared" si="0"/>
        <v>4242492.96</v>
      </c>
      <c r="F42" s="296">
        <v>3732181.84</v>
      </c>
      <c r="G42" s="296"/>
      <c r="H42" s="297">
        <f t="shared" si="1"/>
        <v>3732181.84</v>
      </c>
    </row>
    <row r="43" spans="1:8" ht="15.75">
      <c r="A43" s="137">
        <v>22</v>
      </c>
      <c r="B43" s="59" t="s">
        <v>171</v>
      </c>
      <c r="C43" s="449">
        <v>9714431.9000000004</v>
      </c>
      <c r="D43" s="449">
        <v>14871820.609999999</v>
      </c>
      <c r="E43" s="286">
        <f t="shared" si="0"/>
        <v>24586252.509999998</v>
      </c>
      <c r="F43" s="296">
        <v>12282571.539999999</v>
      </c>
      <c r="G43" s="296">
        <v>13063373.710000001</v>
      </c>
      <c r="H43" s="297">
        <f t="shared" si="1"/>
        <v>25345945.25</v>
      </c>
    </row>
    <row r="44" spans="1:8" ht="15.75">
      <c r="A44" s="137">
        <v>23</v>
      </c>
      <c r="B44" s="59" t="s">
        <v>172</v>
      </c>
      <c r="C44" s="449">
        <v>6778345.8099999996</v>
      </c>
      <c r="D44" s="449">
        <v>714286.06</v>
      </c>
      <c r="E44" s="286">
        <f t="shared" si="0"/>
        <v>7492631.8699999992</v>
      </c>
      <c r="F44" s="296">
        <v>220498.87</v>
      </c>
      <c r="G44" s="296">
        <v>1455637</v>
      </c>
      <c r="H44" s="297">
        <f t="shared" si="1"/>
        <v>1676135.87</v>
      </c>
    </row>
    <row r="45" spans="1:8" ht="15.75">
      <c r="A45" s="137">
        <v>24</v>
      </c>
      <c r="B45" s="62" t="s">
        <v>173</v>
      </c>
      <c r="C45" s="298">
        <f>C34+C37+C38+C39+C40+C41+C42+C43+C44</f>
        <v>206478712.41</v>
      </c>
      <c r="D45" s="298">
        <f>D34+D37+D38+D39+D40+D41+D42+D43+D44</f>
        <v>22927879.209999997</v>
      </c>
      <c r="E45" s="286">
        <f t="shared" si="0"/>
        <v>229406591.62</v>
      </c>
      <c r="F45" s="298">
        <f>F34+F37+F38+F39+F40+F41+F42+F43+F44</f>
        <v>188908692.28000003</v>
      </c>
      <c r="G45" s="298">
        <f>G34+G37+G38+G39+G40+G41+G42+G43+G44</f>
        <v>23319266.25</v>
      </c>
      <c r="H45" s="297">
        <f t="shared" si="1"/>
        <v>212227958.53000003</v>
      </c>
    </row>
    <row r="46" spans="1:8">
      <c r="A46" s="137"/>
      <c r="B46" s="57" t="s">
        <v>174</v>
      </c>
      <c r="C46" s="296"/>
      <c r="D46" s="296"/>
      <c r="E46" s="296"/>
      <c r="F46" s="296"/>
      <c r="G46" s="296"/>
      <c r="H46" s="303"/>
    </row>
    <row r="47" spans="1:8" ht="15.75">
      <c r="A47" s="137">
        <v>25</v>
      </c>
      <c r="B47" s="59" t="s">
        <v>175</v>
      </c>
      <c r="C47" s="449">
        <v>3341715.74</v>
      </c>
      <c r="D47" s="449">
        <v>22587626.359999999</v>
      </c>
      <c r="E47" s="286">
        <f t="shared" si="0"/>
        <v>25929342.100000001</v>
      </c>
      <c r="F47" s="296">
        <v>19168680.079999998</v>
      </c>
      <c r="G47" s="296">
        <v>2187031.6800000002</v>
      </c>
      <c r="H47" s="297">
        <f t="shared" si="1"/>
        <v>21355711.759999998</v>
      </c>
    </row>
    <row r="48" spans="1:8" ht="15.75">
      <c r="A48" s="137">
        <v>26</v>
      </c>
      <c r="B48" s="59" t="s">
        <v>176</v>
      </c>
      <c r="C48" s="449">
        <v>20392413.280000001</v>
      </c>
      <c r="D48" s="449">
        <v>12846697.210000001</v>
      </c>
      <c r="E48" s="286">
        <f t="shared" si="0"/>
        <v>33239110.490000002</v>
      </c>
      <c r="F48" s="296">
        <v>22837736.16</v>
      </c>
      <c r="G48" s="296">
        <v>6018997.0999999996</v>
      </c>
      <c r="H48" s="297">
        <f t="shared" si="1"/>
        <v>28856733.259999998</v>
      </c>
    </row>
    <row r="49" spans="1:9" ht="15.75">
      <c r="A49" s="137">
        <v>27</v>
      </c>
      <c r="B49" s="59" t="s">
        <v>177</v>
      </c>
      <c r="C49" s="449">
        <v>175421403.59</v>
      </c>
      <c r="D49" s="449">
        <v>0</v>
      </c>
      <c r="E49" s="286">
        <f t="shared" si="0"/>
        <v>175421403.59</v>
      </c>
      <c r="F49" s="296">
        <v>144093774.61000001</v>
      </c>
      <c r="G49" s="296"/>
      <c r="H49" s="297">
        <f t="shared" si="1"/>
        <v>144093774.61000001</v>
      </c>
    </row>
    <row r="50" spans="1:9" ht="15.75">
      <c r="A50" s="137">
        <v>28</v>
      </c>
      <c r="B50" s="59" t="s">
        <v>318</v>
      </c>
      <c r="C50" s="449">
        <v>6963487.0899999999</v>
      </c>
      <c r="D50" s="449">
        <v>0</v>
      </c>
      <c r="E50" s="286">
        <f t="shared" si="0"/>
        <v>6963487.0899999999</v>
      </c>
      <c r="F50" s="296">
        <v>4595284.95</v>
      </c>
      <c r="G50" s="296"/>
      <c r="H50" s="297">
        <f t="shared" si="1"/>
        <v>4595284.95</v>
      </c>
    </row>
    <row r="51" spans="1:9" ht="15.75">
      <c r="A51" s="137">
        <v>29</v>
      </c>
      <c r="B51" s="59" t="s">
        <v>178</v>
      </c>
      <c r="C51" s="449">
        <v>36846411.083999999</v>
      </c>
      <c r="D51" s="449">
        <v>0</v>
      </c>
      <c r="E51" s="286">
        <f t="shared" si="0"/>
        <v>36846411.083999999</v>
      </c>
      <c r="F51" s="296">
        <v>34074092.092699997</v>
      </c>
      <c r="G51" s="296"/>
      <c r="H51" s="297">
        <f t="shared" si="1"/>
        <v>34074092.092699997</v>
      </c>
    </row>
    <row r="52" spans="1:9" ht="15.75">
      <c r="A52" s="137">
        <v>30</v>
      </c>
      <c r="B52" s="59" t="s">
        <v>179</v>
      </c>
      <c r="C52" s="449">
        <v>32547164.440000001</v>
      </c>
      <c r="D52" s="449">
        <v>151188.85999999999</v>
      </c>
      <c r="E52" s="286">
        <f t="shared" si="0"/>
        <v>32698353.300000001</v>
      </c>
      <c r="F52" s="296">
        <v>28549920.649999999</v>
      </c>
      <c r="G52" s="296">
        <v>1212211.83</v>
      </c>
      <c r="H52" s="297">
        <f t="shared" si="1"/>
        <v>29762132.479999997</v>
      </c>
    </row>
    <row r="53" spans="1:9" ht="15.75">
      <c r="A53" s="137">
        <v>31</v>
      </c>
      <c r="B53" s="62" t="s">
        <v>180</v>
      </c>
      <c r="C53" s="298">
        <f>C47+C48+C49+C50+C51+C52</f>
        <v>275512595.22400004</v>
      </c>
      <c r="D53" s="298">
        <f>D47+D48+D49+D50+D51+D52</f>
        <v>35585512.43</v>
      </c>
      <c r="E53" s="286">
        <f t="shared" si="0"/>
        <v>311098107.65400004</v>
      </c>
      <c r="F53" s="298">
        <f>F47+F48+F49+F50+F51+F52</f>
        <v>253319488.54270002</v>
      </c>
      <c r="G53" s="298">
        <f>G47+G48+G49+G50+G51+G52</f>
        <v>9418240.6099999994</v>
      </c>
      <c r="H53" s="297">
        <f t="shared" si="1"/>
        <v>262737729.15270001</v>
      </c>
    </row>
    <row r="54" spans="1:9" ht="15.75">
      <c r="A54" s="137">
        <v>32</v>
      </c>
      <c r="B54" s="62" t="s">
        <v>181</v>
      </c>
      <c r="C54" s="298">
        <f>C45-C53</f>
        <v>-69033882.81400004</v>
      </c>
      <c r="D54" s="298">
        <f>D45-D53</f>
        <v>-12657633.220000003</v>
      </c>
      <c r="E54" s="286">
        <f t="shared" si="0"/>
        <v>-81691516.034000039</v>
      </c>
      <c r="F54" s="298">
        <f>F45-F53</f>
        <v>-64410796.262699991</v>
      </c>
      <c r="G54" s="298">
        <f>G45-G53</f>
        <v>13901025.640000001</v>
      </c>
      <c r="H54" s="297">
        <f t="shared" si="1"/>
        <v>-50509770.622699991</v>
      </c>
    </row>
    <row r="55" spans="1:9">
      <c r="A55" s="137"/>
      <c r="B55" s="57"/>
      <c r="C55" s="300"/>
      <c r="D55" s="300"/>
      <c r="E55" s="300"/>
      <c r="F55" s="300"/>
      <c r="G55" s="300"/>
      <c r="H55" s="301"/>
    </row>
    <row r="56" spans="1:9" ht="15.75">
      <c r="A56" s="137">
        <v>33</v>
      </c>
      <c r="B56" s="62" t="s">
        <v>182</v>
      </c>
      <c r="C56" s="298">
        <f>C31+C54</f>
        <v>331929711.6320051</v>
      </c>
      <c r="D56" s="298">
        <f>D31+D54</f>
        <v>158746243.82758898</v>
      </c>
      <c r="E56" s="286">
        <f t="shared" si="0"/>
        <v>490675955.45959407</v>
      </c>
      <c r="F56" s="298">
        <f>F31+F54</f>
        <v>266136875.46729997</v>
      </c>
      <c r="G56" s="298">
        <f>G31+G54</f>
        <v>173791306.74250007</v>
      </c>
      <c r="H56" s="297">
        <f t="shared" si="1"/>
        <v>439928182.2098</v>
      </c>
    </row>
    <row r="57" spans="1:9">
      <c r="A57" s="137"/>
      <c r="B57" s="57"/>
      <c r="C57" s="300"/>
      <c r="D57" s="300"/>
      <c r="E57" s="300"/>
      <c r="F57" s="300"/>
      <c r="G57" s="300"/>
      <c r="H57" s="301"/>
    </row>
    <row r="58" spans="1:9" ht="15.75">
      <c r="A58" s="137">
        <v>34</v>
      </c>
      <c r="B58" s="59" t="s">
        <v>183</v>
      </c>
      <c r="C58" s="449">
        <v>46376475.464000002</v>
      </c>
      <c r="D58" s="296"/>
      <c r="E58" s="286">
        <f t="shared" si="0"/>
        <v>46376475.464000002</v>
      </c>
      <c r="F58" s="296">
        <v>147216205.43399999</v>
      </c>
      <c r="G58" s="296"/>
      <c r="H58" s="297">
        <f t="shared" si="1"/>
        <v>147216205.43399999</v>
      </c>
    </row>
    <row r="59" spans="1:9" s="217" customFormat="1" ht="15.75">
      <c r="A59" s="137">
        <v>35</v>
      </c>
      <c r="B59" s="56" t="s">
        <v>184</v>
      </c>
      <c r="C59" s="449">
        <v>2551138.5199996205</v>
      </c>
      <c r="D59" s="304"/>
      <c r="E59" s="305">
        <f t="shared" si="0"/>
        <v>2551138.5199996205</v>
      </c>
      <c r="F59" s="306">
        <v>-18359156.050000001</v>
      </c>
      <c r="G59" s="306"/>
      <c r="H59" s="307">
        <f t="shared" si="1"/>
        <v>-18359156.050000001</v>
      </c>
      <c r="I59" s="216"/>
    </row>
    <row r="60" spans="1:9" ht="15.75">
      <c r="A60" s="137">
        <v>36</v>
      </c>
      <c r="B60" s="59" t="s">
        <v>185</v>
      </c>
      <c r="C60" s="449">
        <v>24002796.703200001</v>
      </c>
      <c r="D60" s="296"/>
      <c r="E60" s="286">
        <f t="shared" si="0"/>
        <v>24002796.703200001</v>
      </c>
      <c r="F60" s="296">
        <v>22775988.058200002</v>
      </c>
      <c r="G60" s="296"/>
      <c r="H60" s="297">
        <f t="shared" si="1"/>
        <v>22775988.058200002</v>
      </c>
    </row>
    <row r="61" spans="1:9" ht="15.75">
      <c r="A61" s="137">
        <v>37</v>
      </c>
      <c r="B61" s="62" t="s">
        <v>186</v>
      </c>
      <c r="C61" s="298">
        <f>C58+C59+C60</f>
        <v>72930410.687199622</v>
      </c>
      <c r="D61" s="298">
        <f>D58+D59+D60</f>
        <v>0</v>
      </c>
      <c r="E61" s="286">
        <f t="shared" si="0"/>
        <v>72930410.687199622</v>
      </c>
      <c r="F61" s="298">
        <f>F58+F59+F60</f>
        <v>151633037.44220001</v>
      </c>
      <c r="G61" s="298">
        <f>G58+G59+G60</f>
        <v>0</v>
      </c>
      <c r="H61" s="297">
        <f t="shared" si="1"/>
        <v>151633037.44220001</v>
      </c>
    </row>
    <row r="62" spans="1:9">
      <c r="A62" s="137"/>
      <c r="B62" s="63"/>
      <c r="C62" s="296"/>
      <c r="D62" s="296"/>
      <c r="E62" s="296"/>
      <c r="F62" s="296"/>
      <c r="G62" s="296"/>
      <c r="H62" s="303"/>
    </row>
    <row r="63" spans="1:9" ht="15.75">
      <c r="A63" s="137">
        <v>38</v>
      </c>
      <c r="B63" s="64" t="s">
        <v>319</v>
      </c>
      <c r="C63" s="298">
        <f>C56-C61</f>
        <v>258999300.94480547</v>
      </c>
      <c r="D63" s="298">
        <f>D56-D61</f>
        <v>158746243.82758898</v>
      </c>
      <c r="E63" s="286">
        <f t="shared" si="0"/>
        <v>417745544.77239442</v>
      </c>
      <c r="F63" s="298">
        <f>F56-F61</f>
        <v>114503838.02509996</v>
      </c>
      <c r="G63" s="298">
        <f>G56-G61</f>
        <v>173791306.74250007</v>
      </c>
      <c r="H63" s="297">
        <f t="shared" si="1"/>
        <v>288295144.76760006</v>
      </c>
    </row>
    <row r="64" spans="1:9" ht="15.75">
      <c r="A64" s="135">
        <v>39</v>
      </c>
      <c r="B64" s="59" t="s">
        <v>187</v>
      </c>
      <c r="C64" s="450">
        <v>32849606</v>
      </c>
      <c r="D64" s="308"/>
      <c r="E64" s="286">
        <f t="shared" si="0"/>
        <v>32849606</v>
      </c>
      <c r="F64" s="308">
        <v>21114424</v>
      </c>
      <c r="G64" s="308"/>
      <c r="H64" s="297">
        <f t="shared" si="1"/>
        <v>21114424</v>
      </c>
    </row>
    <row r="65" spans="1:8" ht="15.75">
      <c r="A65" s="137">
        <v>40</v>
      </c>
      <c r="B65" s="62" t="s">
        <v>188</v>
      </c>
      <c r="C65" s="298">
        <f>C63-C64</f>
        <v>226149694.94480547</v>
      </c>
      <c r="D65" s="298">
        <f>D63-D64</f>
        <v>158746243.82758898</v>
      </c>
      <c r="E65" s="286">
        <f t="shared" si="0"/>
        <v>384895938.77239442</v>
      </c>
      <c r="F65" s="298">
        <f>F63-F64</f>
        <v>93389414.025099963</v>
      </c>
      <c r="G65" s="298">
        <f>G63-G64</f>
        <v>173791306.74250007</v>
      </c>
      <c r="H65" s="297">
        <f t="shared" si="1"/>
        <v>267180720.76760003</v>
      </c>
    </row>
    <row r="66" spans="1:8" ht="15.75">
      <c r="A66" s="135">
        <v>41</v>
      </c>
      <c r="B66" s="59" t="s">
        <v>189</v>
      </c>
      <c r="C66" s="450">
        <v>-13150340.07</v>
      </c>
      <c r="D66" s="308"/>
      <c r="E66" s="286">
        <f t="shared" si="0"/>
        <v>-13150340.07</v>
      </c>
      <c r="F66" s="308">
        <v>-51682203.43</v>
      </c>
      <c r="G66" s="308"/>
      <c r="H66" s="297">
        <f t="shared" si="1"/>
        <v>-51682203.43</v>
      </c>
    </row>
    <row r="67" spans="1:8" ht="16.5" thickBot="1">
      <c r="A67" s="139">
        <v>42</v>
      </c>
      <c r="B67" s="140" t="s">
        <v>190</v>
      </c>
      <c r="C67" s="309">
        <f>C65+C66</f>
        <v>212999354.87480548</v>
      </c>
      <c r="D67" s="309">
        <f>D65+D66</f>
        <v>158746243.82758898</v>
      </c>
      <c r="E67" s="294">
        <f t="shared" si="0"/>
        <v>371745598.70239449</v>
      </c>
      <c r="F67" s="309">
        <f>F65+F66</f>
        <v>41707210.595099963</v>
      </c>
      <c r="G67" s="309">
        <f>G65+G66</f>
        <v>173791306.74250007</v>
      </c>
      <c r="H67" s="310">
        <f t="shared" si="1"/>
        <v>215498517.33760002</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M53"/>
  <sheetViews>
    <sheetView zoomScaleNormal="100" workbookViewId="0"/>
  </sheetViews>
  <sheetFormatPr defaultRowHeight="15"/>
  <cols>
    <col min="1" max="1" width="9.5703125" bestFit="1" customWidth="1"/>
    <col min="2" max="2" width="72.28515625" customWidth="1"/>
    <col min="3" max="8" width="12.7109375" customWidth="1"/>
    <col min="10" max="10" width="12" bestFit="1" customWidth="1"/>
    <col min="12" max="12" width="10.28515625" bestFit="1" customWidth="1"/>
    <col min="13" max="13" width="13.42578125" customWidth="1"/>
  </cols>
  <sheetData>
    <row r="1" spans="1:8">
      <c r="A1" s="2" t="s">
        <v>231</v>
      </c>
      <c r="B1" s="468" t="str">
        <f>'1. key ratios'!B1</f>
        <v>სს ”საქართველოს ბანკი”</v>
      </c>
    </row>
    <row r="2" spans="1:8">
      <c r="A2" s="2" t="s">
        <v>232</v>
      </c>
      <c r="B2" s="469">
        <f>'1. key ratios'!B2</f>
        <v>43100</v>
      </c>
    </row>
    <row r="3" spans="1:8">
      <c r="A3" s="2"/>
    </row>
    <row r="4" spans="1:8" ht="16.5" thickBot="1">
      <c r="A4" s="2" t="s">
        <v>659</v>
      </c>
      <c r="B4" s="2"/>
      <c r="C4" s="228"/>
      <c r="D4" s="228"/>
      <c r="E4" s="228"/>
      <c r="F4" s="229"/>
      <c r="G4" s="229"/>
      <c r="H4" s="230" t="s">
        <v>135</v>
      </c>
    </row>
    <row r="5" spans="1:8" ht="15.75">
      <c r="A5" s="536" t="s">
        <v>32</v>
      </c>
      <c r="B5" s="538" t="s">
        <v>289</v>
      </c>
      <c r="C5" s="540" t="s">
        <v>238</v>
      </c>
      <c r="D5" s="540"/>
      <c r="E5" s="540"/>
      <c r="F5" s="540" t="s">
        <v>239</v>
      </c>
      <c r="G5" s="540"/>
      <c r="H5" s="541"/>
    </row>
    <row r="6" spans="1:8">
      <c r="A6" s="537"/>
      <c r="B6" s="539"/>
      <c r="C6" s="44" t="s">
        <v>33</v>
      </c>
      <c r="D6" s="44" t="s">
        <v>136</v>
      </c>
      <c r="E6" s="44" t="s">
        <v>74</v>
      </c>
      <c r="F6" s="44" t="s">
        <v>33</v>
      </c>
      <c r="G6" s="44" t="s">
        <v>136</v>
      </c>
      <c r="H6" s="45" t="s">
        <v>74</v>
      </c>
    </row>
    <row r="7" spans="1:8" s="3" customFormat="1" ht="15.75">
      <c r="A7" s="231">
        <v>1</v>
      </c>
      <c r="B7" s="232" t="s">
        <v>800</v>
      </c>
      <c r="C7" s="288"/>
      <c r="D7" s="288"/>
      <c r="E7" s="311">
        <f>C7+D7</f>
        <v>0</v>
      </c>
      <c r="F7" s="288"/>
      <c r="G7" s="288"/>
      <c r="H7" s="289">
        <f t="shared" ref="H7:H53" si="0">F7+G7</f>
        <v>0</v>
      </c>
    </row>
    <row r="8" spans="1:8" s="3" customFormat="1" ht="15.75">
      <c r="A8" s="231">
        <v>1.1000000000000001</v>
      </c>
      <c r="B8" s="233" t="s">
        <v>323</v>
      </c>
      <c r="C8" s="451">
        <v>282542026.22000003</v>
      </c>
      <c r="D8" s="451">
        <v>319822224.9483</v>
      </c>
      <c r="E8" s="311">
        <f t="shared" ref="E8:E53" si="1">C8+D8</f>
        <v>602364251.16830003</v>
      </c>
      <c r="F8" s="288"/>
      <c r="G8" s="288"/>
      <c r="H8" s="289">
        <f t="shared" si="0"/>
        <v>0</v>
      </c>
    </row>
    <row r="9" spans="1:8" s="3" customFormat="1" ht="15.75">
      <c r="A9" s="231">
        <v>1.2</v>
      </c>
      <c r="B9" s="233" t="s">
        <v>324</v>
      </c>
      <c r="C9" s="451">
        <v>0</v>
      </c>
      <c r="D9" s="451">
        <v>42385660.560000002</v>
      </c>
      <c r="E9" s="311">
        <f t="shared" si="1"/>
        <v>42385660.560000002</v>
      </c>
      <c r="F9" s="288"/>
      <c r="G9" s="288"/>
      <c r="H9" s="289">
        <f t="shared" si="0"/>
        <v>0</v>
      </c>
    </row>
    <row r="10" spans="1:8" s="3" customFormat="1" ht="15.75">
      <c r="A10" s="231">
        <v>1.3</v>
      </c>
      <c r="B10" s="233" t="s">
        <v>325</v>
      </c>
      <c r="C10" s="451">
        <v>227110747.24000001</v>
      </c>
      <c r="D10" s="451">
        <v>14607929.761500001</v>
      </c>
      <c r="E10" s="311">
        <f t="shared" si="1"/>
        <v>241718677.00150001</v>
      </c>
      <c r="F10" s="288"/>
      <c r="G10" s="288"/>
      <c r="H10" s="289">
        <f t="shared" si="0"/>
        <v>0</v>
      </c>
    </row>
    <row r="11" spans="1:8" s="3" customFormat="1" ht="15.75">
      <c r="A11" s="231">
        <v>1.4</v>
      </c>
      <c r="B11" s="233" t="s">
        <v>326</v>
      </c>
      <c r="C11" s="451">
        <v>65957461.329999998</v>
      </c>
      <c r="D11" s="451">
        <v>110282000.55</v>
      </c>
      <c r="E11" s="311">
        <f t="shared" si="1"/>
        <v>176239461.88</v>
      </c>
      <c r="F11" s="288"/>
      <c r="G11" s="288"/>
      <c r="H11" s="289">
        <f t="shared" si="0"/>
        <v>0</v>
      </c>
    </row>
    <row r="12" spans="1:8" s="3" customFormat="1" ht="29.25" customHeight="1">
      <c r="A12" s="231">
        <v>2</v>
      </c>
      <c r="B12" s="232" t="s">
        <v>327</v>
      </c>
      <c r="C12" s="451">
        <v>0</v>
      </c>
      <c r="D12" s="451">
        <v>0</v>
      </c>
      <c r="E12" s="311">
        <f t="shared" si="1"/>
        <v>0</v>
      </c>
      <c r="F12" s="288"/>
      <c r="G12" s="288"/>
      <c r="H12" s="289">
        <f t="shared" si="0"/>
        <v>0</v>
      </c>
    </row>
    <row r="13" spans="1:8" s="3" customFormat="1" ht="25.5">
      <c r="A13" s="231">
        <v>3</v>
      </c>
      <c r="B13" s="232" t="s">
        <v>328</v>
      </c>
      <c r="C13" s="451"/>
      <c r="D13" s="451"/>
      <c r="E13" s="311">
        <f t="shared" si="1"/>
        <v>0</v>
      </c>
      <c r="F13" s="288"/>
      <c r="G13" s="288"/>
      <c r="H13" s="289">
        <f t="shared" si="0"/>
        <v>0</v>
      </c>
    </row>
    <row r="14" spans="1:8" s="3" customFormat="1" ht="15.75">
      <c r="A14" s="231">
        <v>3.1</v>
      </c>
      <c r="B14" s="233" t="s">
        <v>329</v>
      </c>
      <c r="C14" s="451">
        <v>1027639099.65</v>
      </c>
      <c r="D14" s="451">
        <v>8928016.5399999991</v>
      </c>
      <c r="E14" s="311">
        <f t="shared" si="1"/>
        <v>1036567116.1899999</v>
      </c>
      <c r="F14" s="288"/>
      <c r="G14" s="288"/>
      <c r="H14" s="289">
        <f t="shared" si="0"/>
        <v>0</v>
      </c>
    </row>
    <row r="15" spans="1:8" s="3" customFormat="1" ht="15.75">
      <c r="A15" s="231">
        <v>3.2</v>
      </c>
      <c r="B15" s="233" t="s">
        <v>330</v>
      </c>
      <c r="C15" s="451"/>
      <c r="D15" s="451"/>
      <c r="E15" s="311">
        <f t="shared" si="1"/>
        <v>0</v>
      </c>
      <c r="F15" s="288"/>
      <c r="G15" s="288"/>
      <c r="H15" s="289">
        <f t="shared" si="0"/>
        <v>0</v>
      </c>
    </row>
    <row r="16" spans="1:8" s="3" customFormat="1" ht="15.75">
      <c r="A16" s="231">
        <v>4</v>
      </c>
      <c r="B16" s="232" t="s">
        <v>331</v>
      </c>
      <c r="C16" s="451"/>
      <c r="D16" s="451"/>
      <c r="E16" s="311">
        <f t="shared" si="1"/>
        <v>0</v>
      </c>
      <c r="F16" s="288"/>
      <c r="G16" s="288"/>
      <c r="H16" s="289">
        <f t="shared" si="0"/>
        <v>0</v>
      </c>
    </row>
    <row r="17" spans="1:8" s="3" customFormat="1" ht="15.75">
      <c r="A17" s="231">
        <v>4.0999999999999996</v>
      </c>
      <c r="B17" s="233" t="s">
        <v>332</v>
      </c>
      <c r="C17" s="451">
        <v>1271014199.05</v>
      </c>
      <c r="D17" s="451">
        <v>6372234.4100000001</v>
      </c>
      <c r="E17" s="311">
        <f t="shared" si="1"/>
        <v>1277386433.46</v>
      </c>
      <c r="F17" s="288"/>
      <c r="G17" s="288"/>
      <c r="H17" s="289">
        <f t="shared" si="0"/>
        <v>0</v>
      </c>
    </row>
    <row r="18" spans="1:8" s="3" customFormat="1" ht="15.75">
      <c r="A18" s="231">
        <v>4.2</v>
      </c>
      <c r="B18" s="233" t="s">
        <v>333</v>
      </c>
      <c r="C18" s="451">
        <v>105539476.14000002</v>
      </c>
      <c r="D18" s="451">
        <v>134613111.77223</v>
      </c>
      <c r="E18" s="311">
        <f t="shared" si="1"/>
        <v>240152587.91223001</v>
      </c>
      <c r="F18" s="288"/>
      <c r="G18" s="288"/>
      <c r="H18" s="289">
        <f t="shared" si="0"/>
        <v>0</v>
      </c>
    </row>
    <row r="19" spans="1:8" s="3" customFormat="1" ht="25.5">
      <c r="A19" s="231">
        <v>5</v>
      </c>
      <c r="B19" s="232" t="s">
        <v>334</v>
      </c>
      <c r="C19" s="451"/>
      <c r="D19" s="451"/>
      <c r="E19" s="311">
        <f t="shared" si="1"/>
        <v>0</v>
      </c>
      <c r="F19" s="288"/>
      <c r="G19" s="288"/>
      <c r="H19" s="289">
        <f t="shared" si="0"/>
        <v>0</v>
      </c>
    </row>
    <row r="20" spans="1:8" s="3" customFormat="1" ht="15.75">
      <c r="A20" s="231">
        <v>5.0999999999999996</v>
      </c>
      <c r="B20" s="233" t="s">
        <v>335</v>
      </c>
      <c r="C20" s="451">
        <v>50073782.520000003</v>
      </c>
      <c r="D20" s="451">
        <v>154468568.94</v>
      </c>
      <c r="E20" s="311">
        <f t="shared" si="1"/>
        <v>204542351.46000001</v>
      </c>
      <c r="F20" s="288"/>
      <c r="G20" s="288"/>
      <c r="H20" s="289">
        <f t="shared" si="0"/>
        <v>0</v>
      </c>
    </row>
    <row r="21" spans="1:8" s="3" customFormat="1" ht="15.75">
      <c r="A21" s="231">
        <v>5.2</v>
      </c>
      <c r="B21" s="233" t="s">
        <v>336</v>
      </c>
      <c r="C21" s="451">
        <v>63768068.329999998</v>
      </c>
      <c r="D21" s="451">
        <v>4838974.45</v>
      </c>
      <c r="E21" s="311">
        <f t="shared" si="1"/>
        <v>68607042.780000001</v>
      </c>
      <c r="F21" s="288"/>
      <c r="G21" s="288"/>
      <c r="H21" s="289">
        <f t="shared" si="0"/>
        <v>0</v>
      </c>
    </row>
    <row r="22" spans="1:8" s="3" customFormat="1" ht="15.75">
      <c r="A22" s="231">
        <v>5.3</v>
      </c>
      <c r="B22" s="233" t="s">
        <v>337</v>
      </c>
      <c r="C22" s="451">
        <v>3227148570.2400002</v>
      </c>
      <c r="D22" s="451">
        <v>6623046568.3599997</v>
      </c>
      <c r="E22" s="311">
        <f t="shared" si="1"/>
        <v>9850195138.6000004</v>
      </c>
      <c r="F22" s="288"/>
      <c r="G22" s="288"/>
      <c r="H22" s="289">
        <f t="shared" si="0"/>
        <v>0</v>
      </c>
    </row>
    <row r="23" spans="1:8" s="3" customFormat="1" ht="15.75">
      <c r="A23" s="231" t="s">
        <v>338</v>
      </c>
      <c r="B23" s="234" t="s">
        <v>339</v>
      </c>
      <c r="C23" s="451">
        <v>2277140575.1500001</v>
      </c>
      <c r="D23" s="451">
        <v>3411971748.5999999</v>
      </c>
      <c r="E23" s="311">
        <f t="shared" si="1"/>
        <v>5689112323.75</v>
      </c>
      <c r="F23" s="288"/>
      <c r="G23" s="288"/>
      <c r="H23" s="289">
        <f t="shared" si="0"/>
        <v>0</v>
      </c>
    </row>
    <row r="24" spans="1:8" s="3" customFormat="1" ht="15.75">
      <c r="A24" s="231" t="s">
        <v>340</v>
      </c>
      <c r="B24" s="234" t="s">
        <v>341</v>
      </c>
      <c r="C24" s="451">
        <v>667004328.98000002</v>
      </c>
      <c r="D24" s="451">
        <v>2504744143.1799998</v>
      </c>
      <c r="E24" s="311">
        <f t="shared" si="1"/>
        <v>3171748472.1599998</v>
      </c>
      <c r="F24" s="288"/>
      <c r="G24" s="288"/>
      <c r="H24" s="289">
        <f t="shared" si="0"/>
        <v>0</v>
      </c>
    </row>
    <row r="25" spans="1:8" s="3" customFormat="1" ht="15.75">
      <c r="A25" s="231" t="s">
        <v>342</v>
      </c>
      <c r="B25" s="235" t="s">
        <v>343</v>
      </c>
      <c r="C25" s="451">
        <v>0</v>
      </c>
      <c r="D25" s="451">
        <v>0</v>
      </c>
      <c r="E25" s="311">
        <f t="shared" si="1"/>
        <v>0</v>
      </c>
      <c r="F25" s="288"/>
      <c r="G25" s="288"/>
      <c r="H25" s="289">
        <f t="shared" si="0"/>
        <v>0</v>
      </c>
    </row>
    <row r="26" spans="1:8" s="3" customFormat="1" ht="15.75">
      <c r="A26" s="231" t="s">
        <v>344</v>
      </c>
      <c r="B26" s="234" t="s">
        <v>345</v>
      </c>
      <c r="C26" s="451">
        <v>281310305.33999997</v>
      </c>
      <c r="D26" s="451">
        <v>689193420.44000006</v>
      </c>
      <c r="E26" s="311">
        <f t="shared" si="1"/>
        <v>970503725.77999997</v>
      </c>
      <c r="F26" s="288"/>
      <c r="G26" s="288"/>
      <c r="H26" s="289">
        <f t="shared" si="0"/>
        <v>0</v>
      </c>
    </row>
    <row r="27" spans="1:8" s="3" customFormat="1" ht="15.75">
      <c r="A27" s="231" t="s">
        <v>346</v>
      </c>
      <c r="B27" s="234" t="s">
        <v>347</v>
      </c>
      <c r="C27" s="451">
        <v>1693360.77</v>
      </c>
      <c r="D27" s="451">
        <v>17137256.140000001</v>
      </c>
      <c r="E27" s="311">
        <f t="shared" si="1"/>
        <v>18830616.91</v>
      </c>
      <c r="F27" s="288"/>
      <c r="G27" s="288"/>
      <c r="H27" s="289">
        <f t="shared" si="0"/>
        <v>0</v>
      </c>
    </row>
    <row r="28" spans="1:8" s="3" customFormat="1" ht="15.75">
      <c r="A28" s="231">
        <v>5.4</v>
      </c>
      <c r="B28" s="233" t="s">
        <v>348</v>
      </c>
      <c r="C28" s="451">
        <v>220069536.33000001</v>
      </c>
      <c r="D28" s="451">
        <v>896572828.66999996</v>
      </c>
      <c r="E28" s="311">
        <f t="shared" si="1"/>
        <v>1116642365</v>
      </c>
      <c r="F28" s="288"/>
      <c r="G28" s="288"/>
      <c r="H28" s="289">
        <f t="shared" si="0"/>
        <v>0</v>
      </c>
    </row>
    <row r="29" spans="1:8" s="3" customFormat="1" ht="15.75">
      <c r="A29" s="231">
        <v>5.5</v>
      </c>
      <c r="B29" s="233" t="s">
        <v>349</v>
      </c>
      <c r="C29" s="451">
        <v>0</v>
      </c>
      <c r="D29" s="451">
        <v>0</v>
      </c>
      <c r="E29" s="311">
        <f t="shared" si="1"/>
        <v>0</v>
      </c>
      <c r="F29" s="288"/>
      <c r="G29" s="288"/>
      <c r="H29" s="289">
        <f t="shared" si="0"/>
        <v>0</v>
      </c>
    </row>
    <row r="30" spans="1:8" s="3" customFormat="1" ht="15.75">
      <c r="A30" s="231">
        <v>5.6</v>
      </c>
      <c r="B30" s="233" t="s">
        <v>350</v>
      </c>
      <c r="C30" s="451">
        <v>159312804.38</v>
      </c>
      <c r="D30" s="451">
        <v>720458566.59000003</v>
      </c>
      <c r="E30" s="311">
        <f t="shared" si="1"/>
        <v>879771370.97000003</v>
      </c>
      <c r="F30" s="288"/>
      <c r="G30" s="288"/>
      <c r="H30" s="289">
        <f t="shared" si="0"/>
        <v>0</v>
      </c>
    </row>
    <row r="31" spans="1:8" s="3" customFormat="1" ht="15.75">
      <c r="A31" s="231">
        <v>5.7</v>
      </c>
      <c r="B31" s="233" t="s">
        <v>351</v>
      </c>
      <c r="C31" s="451">
        <v>1215091390.5</v>
      </c>
      <c r="D31" s="451">
        <v>2453018326.48</v>
      </c>
      <c r="E31" s="311">
        <f t="shared" si="1"/>
        <v>3668109716.98</v>
      </c>
      <c r="F31" s="288"/>
      <c r="G31" s="288"/>
      <c r="H31" s="289">
        <f t="shared" si="0"/>
        <v>0</v>
      </c>
    </row>
    <row r="32" spans="1:8" s="3" customFormat="1" ht="15.75">
      <c r="A32" s="231">
        <v>6</v>
      </c>
      <c r="B32" s="232" t="s">
        <v>352</v>
      </c>
      <c r="C32" s="451"/>
      <c r="D32" s="451"/>
      <c r="E32" s="311">
        <f t="shared" si="1"/>
        <v>0</v>
      </c>
      <c r="F32" s="288"/>
      <c r="G32" s="288"/>
      <c r="H32" s="289">
        <f t="shared" si="0"/>
        <v>0</v>
      </c>
    </row>
    <row r="33" spans="1:13" s="3" customFormat="1" ht="25.5">
      <c r="A33" s="231">
        <v>6.1</v>
      </c>
      <c r="B33" s="233" t="s">
        <v>801</v>
      </c>
      <c r="C33" s="451">
        <v>147814377.33000001</v>
      </c>
      <c r="D33" s="451">
        <v>106373654.5698</v>
      </c>
      <c r="E33" s="311">
        <f t="shared" si="1"/>
        <v>254188031.8998</v>
      </c>
      <c r="F33" s="288"/>
      <c r="G33" s="288"/>
      <c r="H33" s="289">
        <f t="shared" si="0"/>
        <v>0</v>
      </c>
    </row>
    <row r="34" spans="1:13" s="3" customFormat="1" ht="25.5">
      <c r="A34" s="231">
        <v>6.2</v>
      </c>
      <c r="B34" s="233" t="s">
        <v>353</v>
      </c>
      <c r="C34" s="451">
        <v>72768934.950000003</v>
      </c>
      <c r="D34" s="451">
        <v>179408573.87020001</v>
      </c>
      <c r="E34" s="311">
        <f t="shared" si="1"/>
        <v>252177508.82020003</v>
      </c>
      <c r="F34" s="288"/>
      <c r="G34" s="288"/>
      <c r="H34" s="289">
        <f t="shared" si="0"/>
        <v>0</v>
      </c>
    </row>
    <row r="35" spans="1:13" s="3" customFormat="1" ht="25.5">
      <c r="A35" s="231">
        <v>6.3</v>
      </c>
      <c r="B35" s="233" t="s">
        <v>354</v>
      </c>
      <c r="C35" s="451"/>
      <c r="D35" s="451"/>
      <c r="E35" s="311">
        <f t="shared" si="1"/>
        <v>0</v>
      </c>
      <c r="F35" s="288"/>
      <c r="G35" s="288"/>
      <c r="H35" s="289">
        <f t="shared" si="0"/>
        <v>0</v>
      </c>
    </row>
    <row r="36" spans="1:13" s="3" customFormat="1" ht="15.75">
      <c r="A36" s="231">
        <v>6.4</v>
      </c>
      <c r="B36" s="233" t="s">
        <v>355</v>
      </c>
      <c r="C36" s="451"/>
      <c r="D36" s="451"/>
      <c r="E36" s="311">
        <f t="shared" si="1"/>
        <v>0</v>
      </c>
      <c r="F36" s="288"/>
      <c r="G36" s="288"/>
      <c r="H36" s="289">
        <f t="shared" si="0"/>
        <v>0</v>
      </c>
    </row>
    <row r="37" spans="1:13" s="3" customFormat="1" ht="15.75">
      <c r="A37" s="231">
        <v>6.5</v>
      </c>
      <c r="B37" s="233" t="s">
        <v>356</v>
      </c>
      <c r="C37" s="451"/>
      <c r="D37" s="451"/>
      <c r="E37" s="311">
        <f t="shared" si="1"/>
        <v>0</v>
      </c>
      <c r="F37" s="288"/>
      <c r="G37" s="288"/>
      <c r="H37" s="289">
        <f t="shared" si="0"/>
        <v>0</v>
      </c>
    </row>
    <row r="38" spans="1:13" s="3" customFormat="1" ht="25.5">
      <c r="A38" s="231">
        <v>6.6</v>
      </c>
      <c r="B38" s="233" t="s">
        <v>357</v>
      </c>
      <c r="C38" s="451"/>
      <c r="D38" s="451"/>
      <c r="E38" s="311">
        <f t="shared" si="1"/>
        <v>0</v>
      </c>
      <c r="F38" s="288"/>
      <c r="G38" s="288"/>
      <c r="H38" s="289">
        <f t="shared" si="0"/>
        <v>0</v>
      </c>
    </row>
    <row r="39" spans="1:13" s="3" customFormat="1" ht="25.5">
      <c r="A39" s="231">
        <v>6.7</v>
      </c>
      <c r="B39" s="233" t="s">
        <v>358</v>
      </c>
      <c r="C39" s="451"/>
      <c r="D39" s="451"/>
      <c r="E39" s="311">
        <f t="shared" si="1"/>
        <v>0</v>
      </c>
      <c r="F39" s="288"/>
      <c r="G39" s="288"/>
      <c r="H39" s="289">
        <f t="shared" si="0"/>
        <v>0</v>
      </c>
    </row>
    <row r="40" spans="1:13" s="3" customFormat="1" ht="15.75">
      <c r="A40" s="231">
        <v>7</v>
      </c>
      <c r="B40" s="232" t="s">
        <v>359</v>
      </c>
      <c r="C40" s="451"/>
      <c r="D40" s="451"/>
      <c r="E40" s="311">
        <f t="shared" si="1"/>
        <v>0</v>
      </c>
      <c r="F40" s="288"/>
      <c r="G40" s="288"/>
      <c r="H40" s="289">
        <f t="shared" si="0"/>
        <v>0</v>
      </c>
    </row>
    <row r="41" spans="1:13" s="3" customFormat="1" ht="25.5">
      <c r="A41" s="231">
        <v>7.1</v>
      </c>
      <c r="B41" s="233" t="s">
        <v>360</v>
      </c>
      <c r="C41" s="451">
        <v>21856988.350000001</v>
      </c>
      <c r="D41" s="451">
        <v>13146521.52</v>
      </c>
      <c r="E41" s="311">
        <f t="shared" si="1"/>
        <v>35003509.870000005</v>
      </c>
      <c r="F41" s="288"/>
      <c r="G41" s="288"/>
      <c r="H41" s="289">
        <f t="shared" si="0"/>
        <v>0</v>
      </c>
      <c r="L41" s="514"/>
      <c r="M41" s="514"/>
    </row>
    <row r="42" spans="1:13" s="3" customFormat="1" ht="25.5">
      <c r="A42" s="231">
        <v>7.2</v>
      </c>
      <c r="B42" s="233" t="s">
        <v>361</v>
      </c>
      <c r="C42" s="451">
        <v>2640744.73</v>
      </c>
      <c r="D42" s="451">
        <v>1611498.9748780001</v>
      </c>
      <c r="E42" s="311">
        <f t="shared" si="1"/>
        <v>4252243.7048780005</v>
      </c>
      <c r="F42" s="288"/>
      <c r="G42" s="288"/>
      <c r="H42" s="289">
        <f t="shared" si="0"/>
        <v>0</v>
      </c>
      <c r="L42" s="514"/>
      <c r="M42" s="514"/>
    </row>
    <row r="43" spans="1:13" s="3" customFormat="1" ht="25.5">
      <c r="A43" s="231">
        <v>7.3</v>
      </c>
      <c r="B43" s="233" t="s">
        <v>362</v>
      </c>
      <c r="C43" s="483">
        <v>281959520.71000004</v>
      </c>
      <c r="D43" s="483">
        <v>142604805.56</v>
      </c>
      <c r="E43" s="311">
        <f t="shared" si="1"/>
        <v>424564326.27000004</v>
      </c>
      <c r="F43" s="288"/>
      <c r="G43" s="288"/>
      <c r="H43" s="289">
        <f t="shared" si="0"/>
        <v>0</v>
      </c>
      <c r="L43" s="514"/>
      <c r="M43" s="514"/>
    </row>
    <row r="44" spans="1:13" s="3" customFormat="1" ht="25.5">
      <c r="A44" s="231">
        <v>7.4</v>
      </c>
      <c r="B44" s="233" t="s">
        <v>363</v>
      </c>
      <c r="C44" s="483">
        <v>131481059.09</v>
      </c>
      <c r="D44" s="483">
        <v>62065497.524036005</v>
      </c>
      <c r="E44" s="311">
        <f t="shared" si="1"/>
        <v>193546556.61403602</v>
      </c>
      <c r="F44" s="288"/>
      <c r="G44" s="288"/>
      <c r="H44" s="289">
        <f t="shared" si="0"/>
        <v>0</v>
      </c>
      <c r="L44" s="514"/>
      <c r="M44" s="514"/>
    </row>
    <row r="45" spans="1:13" s="3" customFormat="1" ht="15.75">
      <c r="A45" s="231">
        <v>8</v>
      </c>
      <c r="B45" s="232" t="s">
        <v>364</v>
      </c>
      <c r="C45" s="451"/>
      <c r="D45" s="451"/>
      <c r="E45" s="311">
        <f t="shared" si="1"/>
        <v>0</v>
      </c>
      <c r="F45" s="288"/>
      <c r="G45" s="288"/>
      <c r="H45" s="289">
        <f t="shared" si="0"/>
        <v>0</v>
      </c>
    </row>
    <row r="46" spans="1:13" s="3" customFormat="1" ht="15.75">
      <c r="A46" s="231">
        <v>8.1</v>
      </c>
      <c r="B46" s="233" t="s">
        <v>365</v>
      </c>
      <c r="C46" s="451"/>
      <c r="D46" s="451"/>
      <c r="E46" s="311">
        <f t="shared" si="1"/>
        <v>0</v>
      </c>
      <c r="F46" s="288"/>
      <c r="G46" s="288"/>
      <c r="H46" s="289">
        <f t="shared" si="0"/>
        <v>0</v>
      </c>
    </row>
    <row r="47" spans="1:13" s="3" customFormat="1" ht="15.75">
      <c r="A47" s="231">
        <v>8.1999999999999993</v>
      </c>
      <c r="B47" s="233" t="s">
        <v>366</v>
      </c>
      <c r="C47" s="451"/>
      <c r="D47" s="451"/>
      <c r="E47" s="311">
        <f t="shared" si="1"/>
        <v>0</v>
      </c>
      <c r="F47" s="288"/>
      <c r="G47" s="288"/>
      <c r="H47" s="289">
        <f t="shared" si="0"/>
        <v>0</v>
      </c>
    </row>
    <row r="48" spans="1:13" s="3" customFormat="1" ht="15.75">
      <c r="A48" s="231">
        <v>8.3000000000000007</v>
      </c>
      <c r="B48" s="233" t="s">
        <v>367</v>
      </c>
      <c r="C48" s="451"/>
      <c r="D48" s="451"/>
      <c r="E48" s="311">
        <f t="shared" si="1"/>
        <v>0</v>
      </c>
      <c r="F48" s="288"/>
      <c r="G48" s="288"/>
      <c r="H48" s="289">
        <f t="shared" si="0"/>
        <v>0</v>
      </c>
    </row>
    <row r="49" spans="1:8" s="3" customFormat="1" ht="15.75">
      <c r="A49" s="231">
        <v>8.4</v>
      </c>
      <c r="B49" s="233" t="s">
        <v>368</v>
      </c>
      <c r="C49" s="451"/>
      <c r="D49" s="451"/>
      <c r="E49" s="311">
        <f t="shared" si="1"/>
        <v>0</v>
      </c>
      <c r="F49" s="288"/>
      <c r="G49" s="288"/>
      <c r="H49" s="289">
        <f t="shared" si="0"/>
        <v>0</v>
      </c>
    </row>
    <row r="50" spans="1:8" s="3" customFormat="1" ht="15.75">
      <c r="A50" s="231">
        <v>8.5</v>
      </c>
      <c r="B50" s="233" t="s">
        <v>369</v>
      </c>
      <c r="C50" s="451"/>
      <c r="D50" s="451"/>
      <c r="E50" s="311">
        <f t="shared" si="1"/>
        <v>0</v>
      </c>
      <c r="F50" s="288"/>
      <c r="G50" s="288"/>
      <c r="H50" s="289">
        <f t="shared" si="0"/>
        <v>0</v>
      </c>
    </row>
    <row r="51" spans="1:8" s="3" customFormat="1" ht="15.75">
      <c r="A51" s="231">
        <v>8.6</v>
      </c>
      <c r="B51" s="233" t="s">
        <v>370</v>
      </c>
      <c r="C51" s="451"/>
      <c r="D51" s="451"/>
      <c r="E51" s="311">
        <f t="shared" si="1"/>
        <v>0</v>
      </c>
      <c r="F51" s="288"/>
      <c r="G51" s="288"/>
      <c r="H51" s="289">
        <f t="shared" si="0"/>
        <v>0</v>
      </c>
    </row>
    <row r="52" spans="1:8" s="3" customFormat="1" ht="15.75">
      <c r="A52" s="231">
        <v>8.6999999999999993</v>
      </c>
      <c r="B52" s="233" t="s">
        <v>371</v>
      </c>
      <c r="C52" s="451"/>
      <c r="D52" s="451"/>
      <c r="E52" s="311">
        <f t="shared" si="1"/>
        <v>0</v>
      </c>
      <c r="F52" s="288"/>
      <c r="G52" s="288"/>
      <c r="H52" s="289">
        <f t="shared" si="0"/>
        <v>0</v>
      </c>
    </row>
    <row r="53" spans="1:8" s="3" customFormat="1" ht="26.25" thickBot="1">
      <c r="A53" s="236">
        <v>9</v>
      </c>
      <c r="B53" s="237" t="s">
        <v>372</v>
      </c>
      <c r="C53" s="312"/>
      <c r="D53" s="312"/>
      <c r="E53" s="313">
        <f t="shared" si="1"/>
        <v>0</v>
      </c>
      <c r="F53" s="312"/>
      <c r="G53" s="312"/>
      <c r="H53" s="29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20"/>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5" sqref="B5"/>
    </sheetView>
  </sheetViews>
  <sheetFormatPr defaultColWidth="9.140625" defaultRowHeight="12.75"/>
  <cols>
    <col min="1" max="1" width="9.5703125" style="2" bestFit="1" customWidth="1"/>
    <col min="2" max="2" width="93.5703125" style="2" customWidth="1"/>
    <col min="3" max="4" width="12.7109375" style="2" customWidth="1"/>
    <col min="5" max="7" width="9.7109375" style="13" customWidth="1"/>
    <col min="8" max="16384" width="9.140625" style="13"/>
  </cols>
  <sheetData>
    <row r="1" spans="1:5" ht="15">
      <c r="A1" s="18" t="s">
        <v>231</v>
      </c>
      <c r="B1" s="468" t="str">
        <f>'1. key ratios'!B1</f>
        <v>სს ”საქართველოს ბანკი”</v>
      </c>
      <c r="C1" s="17"/>
      <c r="D1" s="380"/>
    </row>
    <row r="2" spans="1:5" ht="15">
      <c r="A2" s="18" t="s">
        <v>232</v>
      </c>
      <c r="B2" s="469">
        <f>'1. key ratios'!B2</f>
        <v>43100</v>
      </c>
      <c r="C2" s="30"/>
      <c r="D2" s="19"/>
      <c r="E2" s="12"/>
    </row>
    <row r="3" spans="1:5" ht="15">
      <c r="A3" s="18"/>
      <c r="B3" s="17"/>
      <c r="C3" s="30"/>
      <c r="D3" s="19"/>
      <c r="E3" s="12"/>
    </row>
    <row r="4" spans="1:5" ht="15" customHeight="1" thickBot="1">
      <c r="A4" s="225" t="s">
        <v>660</v>
      </c>
      <c r="B4" s="226" t="s">
        <v>230</v>
      </c>
      <c r="C4" s="225"/>
      <c r="D4" s="227" t="s">
        <v>135</v>
      </c>
    </row>
    <row r="5" spans="1:5" ht="15" customHeight="1">
      <c r="A5" s="221" t="s">
        <v>32</v>
      </c>
      <c r="B5" s="222"/>
      <c r="C5" s="223" t="s">
        <v>5</v>
      </c>
      <c r="D5" s="224" t="s">
        <v>6</v>
      </c>
    </row>
    <row r="6" spans="1:5" ht="15" customHeight="1">
      <c r="A6" s="427">
        <v>1</v>
      </c>
      <c r="B6" s="428" t="s">
        <v>236</v>
      </c>
      <c r="C6" s="429">
        <f>C7+C9+C11</f>
        <v>7991821959.2200937</v>
      </c>
      <c r="D6" s="430">
        <f>D7+D9+D10+D11</f>
        <v>8914238031.7845478</v>
      </c>
    </row>
    <row r="7" spans="1:5" ht="15" customHeight="1">
      <c r="A7" s="427">
        <v>1.1000000000000001</v>
      </c>
      <c r="B7" s="431" t="s">
        <v>27</v>
      </c>
      <c r="C7" s="432">
        <v>7613038321.5968313</v>
      </c>
      <c r="D7" s="433">
        <v>6688611149.2203064</v>
      </c>
    </row>
    <row r="8" spans="1:5" ht="25.5">
      <c r="A8" s="427" t="s">
        <v>298</v>
      </c>
      <c r="B8" s="434" t="s">
        <v>654</v>
      </c>
      <c r="C8" s="432">
        <v>262728169.40059868</v>
      </c>
      <c r="D8" s="433">
        <v>251024374.52899951</v>
      </c>
    </row>
    <row r="9" spans="1:5" ht="15" customHeight="1">
      <c r="A9" s="427">
        <v>1.2</v>
      </c>
      <c r="B9" s="431" t="s">
        <v>28</v>
      </c>
      <c r="C9" s="432">
        <v>374972775.98012251</v>
      </c>
      <c r="D9" s="433">
        <v>370073107.02981502</v>
      </c>
    </row>
    <row r="10" spans="1:5" ht="15" customHeight="1">
      <c r="A10" s="427">
        <v>1.3</v>
      </c>
      <c r="B10" s="431" t="s">
        <v>878</v>
      </c>
      <c r="C10" s="435">
        <v>0</v>
      </c>
      <c r="D10" s="433">
        <v>1851974133.3406031</v>
      </c>
    </row>
    <row r="11" spans="1:5" ht="15" customHeight="1">
      <c r="A11" s="427">
        <v>1.4</v>
      </c>
      <c r="B11" s="436" t="s">
        <v>83</v>
      </c>
      <c r="C11" s="432">
        <v>3810861.6431400003</v>
      </c>
      <c r="D11" s="433">
        <v>3579642.1938220002</v>
      </c>
    </row>
    <row r="12" spans="1:5" ht="15" customHeight="1">
      <c r="A12" s="427">
        <v>2</v>
      </c>
      <c r="B12" s="428" t="s">
        <v>237</v>
      </c>
      <c r="C12" s="435">
        <v>65676261.033382393</v>
      </c>
      <c r="D12" s="433">
        <v>60109281.225620344</v>
      </c>
    </row>
    <row r="13" spans="1:5" ht="15" customHeight="1">
      <c r="A13" s="427">
        <v>3</v>
      </c>
      <c r="B13" s="428" t="s">
        <v>235</v>
      </c>
      <c r="C13" s="435">
        <v>1134579506.2500005</v>
      </c>
      <c r="D13" s="433">
        <v>864441528.57142901</v>
      </c>
    </row>
    <row r="14" spans="1:5" ht="15" customHeight="1" thickBot="1">
      <c r="A14" s="142">
        <v>4</v>
      </c>
      <c r="B14" s="143" t="s">
        <v>299</v>
      </c>
      <c r="C14" s="314">
        <f>C6+C12+C13</f>
        <v>9192077726.5034771</v>
      </c>
      <c r="D14" s="315">
        <f>D6+D12+D13</f>
        <v>9838788841.5815964</v>
      </c>
    </row>
    <row r="15" spans="1:5">
      <c r="B15" s="24"/>
    </row>
    <row r="16" spans="1:5" ht="76.5">
      <c r="B16" s="112" t="s">
        <v>879</v>
      </c>
    </row>
    <row r="17" spans="2:2">
      <c r="B17" s="112"/>
    </row>
    <row r="18" spans="2:2">
      <c r="B18" s="112"/>
    </row>
    <row r="19" spans="2:2">
      <c r="B19" s="112"/>
    </row>
    <row r="20" spans="2:2">
      <c r="B20" s="112"/>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Normal="100" workbookViewId="0">
      <pane xSplit="1" ySplit="4" topLeftCell="B5" activePane="bottomRight" state="frozen"/>
      <selection pane="topRight" activeCell="B1" sqref="B1"/>
      <selection pane="bottomLeft" activeCell="A4" sqref="A4"/>
      <selection pane="bottomRight" activeCell="B5" sqref="B5:C5"/>
    </sheetView>
  </sheetViews>
  <sheetFormatPr defaultRowHeight="15"/>
  <cols>
    <col min="1" max="1" width="9.5703125" style="2" bestFit="1" customWidth="1"/>
    <col min="2" max="2" width="90.42578125" style="2" bestFit="1" customWidth="1"/>
    <col min="3" max="3" width="9.140625" style="2"/>
  </cols>
  <sheetData>
    <row r="1" spans="1:4">
      <c r="A1" s="2" t="s">
        <v>231</v>
      </c>
      <c r="B1" s="468" t="str">
        <f>'1. key ratios'!B1</f>
        <v>სს ”საქართველოს ბანკი”</v>
      </c>
    </row>
    <row r="2" spans="1:4">
      <c r="A2" s="2" t="s">
        <v>232</v>
      </c>
      <c r="B2" s="469">
        <f>'1. key ratios'!B2</f>
        <v>43100</v>
      </c>
    </row>
    <row r="4" spans="1:4" ht="16.5" customHeight="1" thickBot="1">
      <c r="A4" s="261" t="s">
        <v>661</v>
      </c>
      <c r="B4" s="66" t="s">
        <v>191</v>
      </c>
      <c r="C4" s="14"/>
    </row>
    <row r="5" spans="1:4" ht="15.75">
      <c r="A5" s="11"/>
      <c r="B5" s="544" t="s">
        <v>192</v>
      </c>
      <c r="C5" s="545"/>
    </row>
    <row r="6" spans="1:4" ht="16.5" customHeight="1">
      <c r="A6" s="15">
        <v>1</v>
      </c>
      <c r="B6" s="542" t="s">
        <v>902</v>
      </c>
      <c r="C6" s="543"/>
    </row>
    <row r="7" spans="1:4" ht="15.75">
      <c r="A7" s="15">
        <v>2</v>
      </c>
      <c r="B7" s="542" t="s">
        <v>903</v>
      </c>
      <c r="C7" s="543"/>
    </row>
    <row r="8" spans="1:4" ht="16.5" customHeight="1">
      <c r="A8" s="15">
        <v>3</v>
      </c>
      <c r="B8" s="542" t="s">
        <v>904</v>
      </c>
      <c r="C8" s="543"/>
    </row>
    <row r="9" spans="1:4" ht="16.5" customHeight="1">
      <c r="A9" s="15">
        <v>4</v>
      </c>
      <c r="B9" s="542" t="s">
        <v>905</v>
      </c>
      <c r="C9" s="543"/>
    </row>
    <row r="10" spans="1:4" ht="16.5" customHeight="1">
      <c r="A10" s="15">
        <v>5</v>
      </c>
      <c r="B10" s="542" t="s">
        <v>906</v>
      </c>
      <c r="C10" s="543"/>
    </row>
    <row r="11" spans="1:4" ht="16.5" customHeight="1">
      <c r="A11" s="15">
        <v>6</v>
      </c>
      <c r="B11" s="542" t="s">
        <v>907</v>
      </c>
      <c r="C11" s="543"/>
    </row>
    <row r="12" spans="1:4" ht="16.5" customHeight="1">
      <c r="A12" s="15">
        <v>7</v>
      </c>
      <c r="B12" s="542" t="s">
        <v>908</v>
      </c>
      <c r="C12" s="543"/>
      <c r="D12" s="4"/>
    </row>
    <row r="13" spans="1:4" ht="15.75">
      <c r="A13" s="15">
        <v>8</v>
      </c>
      <c r="B13" s="484" t="s">
        <v>909</v>
      </c>
      <c r="C13" s="29"/>
    </row>
    <row r="14" spans="1:4">
      <c r="A14" s="15">
        <v>9</v>
      </c>
      <c r="B14" s="68"/>
      <c r="C14" s="69"/>
    </row>
    <row r="15" spans="1:4">
      <c r="A15" s="15">
        <v>10</v>
      </c>
      <c r="B15" s="68"/>
      <c r="C15" s="69"/>
    </row>
    <row r="16" spans="1:4">
      <c r="A16" s="15"/>
      <c r="B16" s="546"/>
      <c r="C16" s="547"/>
    </row>
    <row r="17" spans="1:3" ht="15.75">
      <c r="A17" s="15"/>
      <c r="B17" s="548" t="s">
        <v>193</v>
      </c>
      <c r="C17" s="549"/>
    </row>
    <row r="18" spans="1:3" ht="16.5" customHeight="1">
      <c r="A18" s="15">
        <v>1</v>
      </c>
      <c r="B18" s="542" t="s">
        <v>910</v>
      </c>
      <c r="C18" s="543"/>
    </row>
    <row r="19" spans="1:3" ht="16.5" customHeight="1">
      <c r="A19" s="15">
        <v>2</v>
      </c>
      <c r="B19" s="485" t="s">
        <v>911</v>
      </c>
      <c r="C19" s="486"/>
    </row>
    <row r="20" spans="1:3" ht="16.5" customHeight="1">
      <c r="A20" s="15">
        <v>3</v>
      </c>
      <c r="B20" s="542" t="s">
        <v>912</v>
      </c>
      <c r="C20" s="543"/>
    </row>
    <row r="21" spans="1:3" ht="16.5" customHeight="1">
      <c r="A21" s="15">
        <v>4</v>
      </c>
      <c r="B21" s="542" t="s">
        <v>913</v>
      </c>
      <c r="C21" s="543"/>
    </row>
    <row r="22" spans="1:3" ht="16.5" customHeight="1">
      <c r="A22" s="15">
        <v>5</v>
      </c>
      <c r="B22" s="542" t="s">
        <v>914</v>
      </c>
      <c r="C22" s="543"/>
    </row>
    <row r="23" spans="1:3" ht="16.5" customHeight="1">
      <c r="A23" s="15">
        <v>6</v>
      </c>
      <c r="B23" s="542" t="s">
        <v>915</v>
      </c>
      <c r="C23" s="543"/>
    </row>
    <row r="24" spans="1:3" ht="16.5" customHeight="1">
      <c r="A24" s="15">
        <v>7</v>
      </c>
      <c r="B24" s="542" t="s">
        <v>916</v>
      </c>
      <c r="C24" s="543"/>
    </row>
    <row r="25" spans="1:3" ht="15.75">
      <c r="A25" s="15">
        <v>8</v>
      </c>
      <c r="B25" s="28" t="s">
        <v>920</v>
      </c>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50" t="s">
        <v>194</v>
      </c>
      <c r="C29" s="551"/>
    </row>
    <row r="30" spans="1:3" ht="15.75">
      <c r="A30" s="15">
        <v>1</v>
      </c>
      <c r="B30" s="487" t="s">
        <v>917</v>
      </c>
      <c r="C30" s="488">
        <v>0.99514570105383038</v>
      </c>
    </row>
    <row r="31" spans="1:3" ht="15.75" customHeight="1">
      <c r="A31" s="15"/>
      <c r="B31" s="68"/>
      <c r="C31" s="69"/>
    </row>
    <row r="32" spans="1:3" ht="29.25" customHeight="1">
      <c r="A32" s="15"/>
      <c r="B32" s="550" t="s">
        <v>320</v>
      </c>
      <c r="C32" s="551"/>
    </row>
    <row r="33" spans="1:3" ht="15.75">
      <c r="A33" s="15">
        <v>1</v>
      </c>
      <c r="B33" s="487" t="s">
        <v>918</v>
      </c>
      <c r="C33" s="488">
        <f>827.961228633611%/100</f>
        <v>8.2796122863361105E-2</v>
      </c>
    </row>
    <row r="34" spans="1:3" ht="16.5" thickBot="1">
      <c r="A34" s="16"/>
      <c r="B34" s="70"/>
      <c r="C34" s="71"/>
    </row>
  </sheetData>
  <mergeCells count="18">
    <mergeCell ref="B32:C32"/>
    <mergeCell ref="B29:C29"/>
    <mergeCell ref="B6:C6"/>
    <mergeCell ref="B7:C7"/>
    <mergeCell ref="B8:C8"/>
    <mergeCell ref="B9:C9"/>
    <mergeCell ref="B10:C10"/>
    <mergeCell ref="B11:C11"/>
    <mergeCell ref="B12:C12"/>
    <mergeCell ref="B18:C18"/>
    <mergeCell ref="B20:C20"/>
    <mergeCell ref="B21:C21"/>
    <mergeCell ref="B22:C22"/>
    <mergeCell ref="B23:C23"/>
    <mergeCell ref="B24:C24"/>
    <mergeCell ref="B5:C5"/>
    <mergeCell ref="B16:C16"/>
    <mergeCell ref="B17:C17"/>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B6" sqref="B6:B7"/>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231</v>
      </c>
      <c r="B1" s="468" t="str">
        <f>'1. key ratios'!B1</f>
        <v>სს ”საქართველოს ბანკი”</v>
      </c>
    </row>
    <row r="2" spans="1:7" s="22" customFormat="1" ht="15.75" customHeight="1">
      <c r="A2" s="22" t="s">
        <v>232</v>
      </c>
      <c r="B2" s="469">
        <f>'1. key ratios'!B2</f>
        <v>43100</v>
      </c>
    </row>
    <row r="3" spans="1:7" s="22" customFormat="1" ht="15.75" customHeight="1"/>
    <row r="4" spans="1:7" s="22" customFormat="1" ht="15.75" customHeight="1" thickBot="1">
      <c r="A4" s="262" t="s">
        <v>662</v>
      </c>
      <c r="B4" s="263" t="s">
        <v>309</v>
      </c>
      <c r="C4" s="200"/>
      <c r="D4" s="200"/>
      <c r="E4" s="201" t="s">
        <v>135</v>
      </c>
    </row>
    <row r="5" spans="1:7" s="126" customFormat="1" ht="17.45" customHeight="1">
      <c r="A5" s="391"/>
      <c r="B5" s="392"/>
      <c r="C5" s="199" t="s">
        <v>0</v>
      </c>
      <c r="D5" s="199" t="s">
        <v>1</v>
      </c>
      <c r="E5" s="393" t="s">
        <v>2</v>
      </c>
    </row>
    <row r="6" spans="1:7" s="166" customFormat="1" ht="14.45" customHeight="1">
      <c r="A6" s="394"/>
      <c r="B6" s="552" t="s">
        <v>275</v>
      </c>
      <c r="C6" s="552" t="s">
        <v>274</v>
      </c>
      <c r="D6" s="553" t="s">
        <v>273</v>
      </c>
      <c r="E6" s="554"/>
      <c r="G6"/>
    </row>
    <row r="7" spans="1:7" s="166" customFormat="1" ht="99.6" customHeight="1">
      <c r="A7" s="394"/>
      <c r="B7" s="552"/>
      <c r="C7" s="552"/>
      <c r="D7" s="389" t="s">
        <v>272</v>
      </c>
      <c r="E7" s="390" t="s">
        <v>839</v>
      </c>
      <c r="G7"/>
    </row>
    <row r="8" spans="1:7">
      <c r="A8" s="395">
        <v>1</v>
      </c>
      <c r="B8" s="396" t="s">
        <v>196</v>
      </c>
      <c r="C8" s="452">
        <f>'2. RC'!E7</f>
        <v>415647916.58000004</v>
      </c>
      <c r="D8" s="452"/>
      <c r="E8" s="452">
        <f t="shared" ref="E8:E14" si="0">C8-D8</f>
        <v>415647916.58000004</v>
      </c>
    </row>
    <row r="9" spans="1:7">
      <c r="A9" s="395">
        <v>2</v>
      </c>
      <c r="B9" s="396" t="s">
        <v>197</v>
      </c>
      <c r="C9" s="452">
        <f>'2. RC'!E8</f>
        <v>1050840670.4514999</v>
      </c>
      <c r="D9" s="452"/>
      <c r="E9" s="452">
        <f t="shared" si="0"/>
        <v>1050840670.4514999</v>
      </c>
    </row>
    <row r="10" spans="1:7">
      <c r="A10" s="395">
        <v>3</v>
      </c>
      <c r="B10" s="396" t="s">
        <v>271</v>
      </c>
      <c r="C10" s="452">
        <f>'2. RC'!E9</f>
        <v>1131486936.45</v>
      </c>
      <c r="D10" s="452"/>
      <c r="E10" s="452">
        <f t="shared" si="0"/>
        <v>1131486936.45</v>
      </c>
    </row>
    <row r="11" spans="1:7" ht="25.5">
      <c r="A11" s="395">
        <v>4</v>
      </c>
      <c r="B11" s="396" t="s">
        <v>227</v>
      </c>
      <c r="C11" s="452">
        <f>'2. RC'!E10</f>
        <v>303.24</v>
      </c>
      <c r="D11" s="452"/>
      <c r="E11" s="452">
        <f t="shared" si="0"/>
        <v>303.24</v>
      </c>
    </row>
    <row r="12" spans="1:7">
      <c r="A12" s="395">
        <v>5</v>
      </c>
      <c r="B12" s="396" t="s">
        <v>199</v>
      </c>
      <c r="C12" s="452">
        <f>'2. RC'!E11</f>
        <v>1507016775.316896</v>
      </c>
      <c r="D12" s="452"/>
      <c r="E12" s="452">
        <f t="shared" si="0"/>
        <v>1507016775.316896</v>
      </c>
    </row>
    <row r="13" spans="1:7">
      <c r="A13" s="395">
        <v>6.1</v>
      </c>
      <c r="B13" s="396" t="s">
        <v>200</v>
      </c>
      <c r="C13" s="452">
        <f>'2. RC'!E12</f>
        <v>7235342409.4899998</v>
      </c>
      <c r="D13" s="452">
        <v>0</v>
      </c>
      <c r="E13" s="452">
        <f>C13-D13</f>
        <v>7235342409.4899998</v>
      </c>
    </row>
    <row r="14" spans="1:7">
      <c r="A14" s="395">
        <v>6.2</v>
      </c>
      <c r="B14" s="397" t="s">
        <v>201</v>
      </c>
      <c r="C14" s="452">
        <f>'2. RC'!E13</f>
        <v>-361345106.64679998</v>
      </c>
      <c r="D14" s="452"/>
      <c r="E14" s="452">
        <f t="shared" si="0"/>
        <v>-361345106.64679998</v>
      </c>
    </row>
    <row r="15" spans="1:7">
      <c r="A15" s="395">
        <v>6</v>
      </c>
      <c r="B15" s="396" t="s">
        <v>270</v>
      </c>
      <c r="C15" s="452">
        <f>SUM(C13:C14)</f>
        <v>6873997302.8431997</v>
      </c>
      <c r="D15" s="452">
        <f>SUM(D13:D14)</f>
        <v>0</v>
      </c>
      <c r="E15" s="452">
        <f>SUM(E13:E14)</f>
        <v>6873997302.8431997</v>
      </c>
    </row>
    <row r="16" spans="1:7" ht="25.5">
      <c r="A16" s="395">
        <v>7</v>
      </c>
      <c r="B16" s="396" t="s">
        <v>203</v>
      </c>
      <c r="C16" s="452">
        <v>82560168.087899998</v>
      </c>
      <c r="D16" s="452"/>
      <c r="E16" s="452">
        <f>C16-D16</f>
        <v>82560168.087899998</v>
      </c>
    </row>
    <row r="17" spans="1:7">
      <c r="A17" s="395">
        <v>8</v>
      </c>
      <c r="B17" s="396" t="s">
        <v>204</v>
      </c>
      <c r="C17" s="452">
        <v>94932986.173999995</v>
      </c>
      <c r="D17" s="452"/>
      <c r="E17" s="452">
        <f>C17-D17</f>
        <v>94932986.173999995</v>
      </c>
      <c r="F17" s="6"/>
      <c r="G17" s="6"/>
    </row>
    <row r="18" spans="1:7">
      <c r="A18" s="395">
        <v>9</v>
      </c>
      <c r="B18" s="396" t="s">
        <v>205</v>
      </c>
      <c r="C18" s="452">
        <v>126636431.08</v>
      </c>
      <c r="D18" s="452">
        <v>21452913.4697605</v>
      </c>
      <c r="E18" s="452">
        <f>C18-D18</f>
        <v>105183517.61023951</v>
      </c>
      <c r="G18" s="6"/>
    </row>
    <row r="19" spans="1:7" ht="25.5">
      <c r="A19" s="395">
        <v>10</v>
      </c>
      <c r="B19" s="396" t="s">
        <v>206</v>
      </c>
      <c r="C19" s="452">
        <v>386608004.33600003</v>
      </c>
      <c r="D19" s="452">
        <v>108492335.12</v>
      </c>
      <c r="E19" s="452">
        <f>C19-D19</f>
        <v>278115669.21600002</v>
      </c>
      <c r="G19" s="6"/>
    </row>
    <row r="20" spans="1:7">
      <c r="A20" s="395">
        <v>11</v>
      </c>
      <c r="B20" s="396" t="s">
        <v>207</v>
      </c>
      <c r="C20" s="452">
        <v>227941403.87780005</v>
      </c>
      <c r="D20" s="452"/>
      <c r="E20" s="452">
        <f>C20-D20</f>
        <v>227941403.87780005</v>
      </c>
    </row>
    <row r="21" spans="1:7" ht="51.75" thickBot="1">
      <c r="A21" s="398"/>
      <c r="B21" s="399" t="s">
        <v>802</v>
      </c>
      <c r="C21" s="355">
        <f>SUM(C8:C12, C15:C20)</f>
        <v>11897668898.437296</v>
      </c>
      <c r="D21" s="355">
        <f>SUM(D8:D12, D15:D20)</f>
        <v>129945248.58976051</v>
      </c>
      <c r="E21" s="400">
        <f>SUM(E8:E12, E15:E20)</f>
        <v>11767723649.847534</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scale="6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5" sqref="B5"/>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231</v>
      </c>
      <c r="B1" s="468" t="str">
        <f>'1. key ratios'!B1</f>
        <v>სს ”საქართველოს ბანკი”</v>
      </c>
    </row>
    <row r="2" spans="1:6" s="22" customFormat="1" ht="15.75" customHeight="1">
      <c r="A2" s="22" t="s">
        <v>232</v>
      </c>
      <c r="B2" s="469">
        <f>'1. key ratios'!B2</f>
        <v>43100</v>
      </c>
      <c r="C2"/>
      <c r="D2"/>
      <c r="E2"/>
      <c r="F2"/>
    </row>
    <row r="3" spans="1:6" s="22" customFormat="1" ht="15.75" customHeight="1">
      <c r="C3"/>
      <c r="D3"/>
      <c r="E3"/>
      <c r="F3"/>
    </row>
    <row r="4" spans="1:6" s="22" customFormat="1" ht="26.25" thickBot="1">
      <c r="A4" s="22" t="s">
        <v>663</v>
      </c>
      <c r="B4" s="207" t="s">
        <v>313</v>
      </c>
      <c r="C4" s="201" t="s">
        <v>135</v>
      </c>
      <c r="D4"/>
      <c r="E4"/>
      <c r="F4"/>
    </row>
    <row r="5" spans="1:6" ht="26.25">
      <c r="A5" s="202">
        <v>1</v>
      </c>
      <c r="B5" s="203" t="s">
        <v>700</v>
      </c>
      <c r="C5" s="316">
        <f>'7. LI1'!E21</f>
        <v>11767723649.847534</v>
      </c>
    </row>
    <row r="6" spans="1:6" s="192" customFormat="1">
      <c r="A6" s="125">
        <v>2.1</v>
      </c>
      <c r="B6" s="209" t="s">
        <v>314</v>
      </c>
      <c r="C6" s="453">
        <v>1060656442.7298</v>
      </c>
    </row>
    <row r="7" spans="1:6" s="4" customFormat="1" ht="25.5" outlineLevel="1">
      <c r="A7" s="208">
        <v>2.2000000000000002</v>
      </c>
      <c r="B7" s="204" t="s">
        <v>315</v>
      </c>
      <c r="C7" s="454">
        <v>190543082.15700001</v>
      </c>
    </row>
    <row r="8" spans="1:6" s="4" customFormat="1" ht="26.25">
      <c r="A8" s="208">
        <v>3</v>
      </c>
      <c r="B8" s="205" t="s">
        <v>701</v>
      </c>
      <c r="C8" s="317">
        <f>SUM(C5:C7)</f>
        <v>13018923174.734333</v>
      </c>
    </row>
    <row r="9" spans="1:6" s="192" customFormat="1">
      <c r="A9" s="125">
        <v>4</v>
      </c>
      <c r="B9" s="212" t="s">
        <v>310</v>
      </c>
      <c r="C9" s="454">
        <v>132166061.56479999</v>
      </c>
    </row>
    <row r="10" spans="1:6" s="4" customFormat="1" ht="25.5" outlineLevel="1">
      <c r="A10" s="208">
        <v>5.0999999999999996</v>
      </c>
      <c r="B10" s="204" t="s">
        <v>321</v>
      </c>
      <c r="C10" s="454">
        <v>-590286499.39198995</v>
      </c>
    </row>
    <row r="11" spans="1:6" s="4" customFormat="1" ht="25.5" outlineLevel="1">
      <c r="A11" s="208">
        <v>5.2</v>
      </c>
      <c r="B11" s="204" t="s">
        <v>322</v>
      </c>
      <c r="C11" s="454">
        <v>-186732220.51386002</v>
      </c>
    </row>
    <row r="12" spans="1:6" s="4" customFormat="1">
      <c r="A12" s="208">
        <v>6</v>
      </c>
      <c r="B12" s="210" t="s">
        <v>311</v>
      </c>
      <c r="C12" s="454">
        <v>0</v>
      </c>
    </row>
    <row r="13" spans="1:6" s="4" customFormat="1" ht="15.75" thickBot="1">
      <c r="A13" s="211">
        <v>7</v>
      </c>
      <c r="B13" s="206" t="s">
        <v>312</v>
      </c>
      <c r="C13" s="318">
        <f>SUM(C8:C12)</f>
        <v>12374070516.393282</v>
      </c>
    </row>
    <row r="16" spans="1:6">
      <c r="C16" s="465"/>
    </row>
    <row r="17" spans="2:9" s="2" customFormat="1">
      <c r="B17" s="75"/>
      <c r="C17"/>
      <c r="D17"/>
      <c r="E17"/>
      <c r="F17"/>
      <c r="G17"/>
      <c r="H17"/>
      <c r="I17"/>
    </row>
    <row r="18" spans="2:9" s="2" customFormat="1">
      <c r="B18" s="72"/>
      <c r="C18" s="465"/>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scale="61"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eVTajPXf1aeiq/5Wzf4DhL7xiu4=</DigestValue>
    </Reference>
    <Reference URI="#idOfficeObject" Type="http://www.w3.org/2000/09/xmldsig#Object">
      <DigestMethod Algorithm="http://www.w3.org/2000/09/xmldsig#sha1"/>
      <DigestValue>Jvtr8VprzsMbKfUiglsLWduIcqs=</DigestValue>
    </Reference>
    <Reference URI="#idSignedProperties" Type="http://uri.etsi.org/01903#SignedProperties">
      <Transforms>
        <Transform Algorithm="http://www.w3.org/TR/2001/REC-xml-c14n-20010315"/>
      </Transforms>
      <DigestMethod Algorithm="http://www.w3.org/2000/09/xmldsig#sha1"/>
      <DigestValue>5AZl7UQjVk4uOJChorIc71L5sL8=</DigestValue>
    </Reference>
  </SignedInfo>
  <SignatureValue>T6n2vP1EhJpCGp2hdJ4y/UAqoil1VMF/Jx5DAzkyIdo2oH/hoLHCiE2WacI9xGkyfUsAYi54pL0a
/ejkfB6beFDSEpDpd79oxNHrHEcFERlburVJIRYpKrtDCtAolVVUxMuu+fyAjowCqZYhVqJOXDbW
R5nTd7cEI57HVQb55QmlcaIrt4P6mwV4ga6qHaQcFdGqrdMu+vCqDqGJM8J7PCnfY+Kj0dCjHi8k
dK10Tf8Qc1Qeyoimp6hdFsogyd+wAod1ONBNPX7uK4wxcLx9veVWFTG8mYSJTbJTW2jj9UyUapye
9nHNuof/ue+l6NwjjjvmXPhOsRbG6vT4P/TgGw==</SignatureValue>
  <KeyInfo>
    <X509Data>
      <X509Certificate>MIIGQDCCBSigAwIBAgIKe1tkvQACAAAc2jANBgkqhkiG9w0BAQsFADBKMRIwEAYKCZImiZPyLGQB
GRYCZ2UxEzARBgoJkiaJk/IsZAEZFgNuYmcxHzAdBgNVBAMTFk5CRyBDbGFzcyAyIElOVCBTdWIg
Q0EwHhcNMTcwMjE1MTAwMTU2WhcNMTkwMjE1MTAwMTU2WjA+MRwwGgYDVQQKExNKU0MgQmFuayBP
ZiBHZW9yZ2lhMR4wHAYDVQQDExVCQkcgLSBUYXRvIFRvbWFzaHZpbGkwggEiMA0GCSqGSIb3DQEB
AQUAA4IBDwAwggEKAoIBAQDprCJK8ja94EJpYJ08M2LfcWia1z1RA0mGsRTQddTUQL3sjRZmPFEp
eR7BYC0qlrVMl/kwYdN4vLWju3KULIoi8WSXK0eg52SC3kFNCHW2ePDNJMY+GO3XkfkHBcCyqSUf
e3l1gw8CsxqjjVPEICk2HC60UW59udxoNtnJ6Jg6Q0qJPEVTJaIQdxmTNZgEw7TMtr4LfxE//JDk
LtHoD64mCgsPlhsbm3hTvRdUW8ra5i5hipytHYBAkSRt+Jf++xFfgCrHbkm54W/XCkorFRIMSyQj
+chQgOrAeyDPCGP91+9gQdgnbis5bRzzk8VHoET2V5tvdSuZmE5Vvxthz/5XAgMBAAGjggMyMIID
LjA8BgkrBgEEAYI3FQcELzAtBiUrBgEEAYI3FQjmsmCDjfVEhoGZCYO4oUqDvoRxBIPEkTOEg4hd
AgFkAgEdMB0GA1UdJQQWMBQGCCsGAQUFBwMCBggrBgEFBQcDBDALBgNVHQ8EBAMCB4AwJwYJKwYB
BAGCNxUKBBowGDAKBggrBgEFBQcDAjAKBggrBgEFBQcDBDAdBgNVHQ4EFgQUU8Fk2vOfyl3iQ9Xp
M9YAE3PPag8wHwYDVR0jBBgwFoAUwy7SL/BMLxnCJ4L89i6sarBJz8EwggElBgNVHR8EggEcMIIB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MjBTdWIlMjBDQSgyKS5jcnQwDQYJKoZIhvcNAQELBQADggEBAFm77Lj2mp4JjnPOqSCwPyjDt2p1
FD0W5LGcjnJeQ1PS/gtY7oXEsnxkCiclElD29PdQ6TFCnfPovNpsMmiXTdAFFQkh6yJ5dz8XwN9n
qSLoXiZAuTnszfisFe4iqSYkq2laVUDsXZDqB0spavbWfUDvsqWs53j1XzurG56Y1+obNKzKaZmi
zmKEC3XXxlECzDk1tTnSshCJrlyvqw8AJpbtZrBTupC/cMiHBuxzQWLA62A/zuSmA8qxb6687aU7
KPk3QX1bbWu2hxB/RTiXQhjVVMktu8PiAcQRjOQKlFuGYy1ibSTe7rJTP2kQfe0Obuo+y2T2A1HS
1v82n0qlEjM=</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7.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LiLbl+VyXpa2Q6gnoSpG10hHBPk=</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2.xml?ContentType=application/vnd.openxmlformats-officedocument.spreadsheetml.worksheet+xml">
        <DigestMethod Algorithm="http://www.w3.org/2000/09/xmldsig#sha1"/>
        <DigestValue>+Sc3iInULazomK7RWwvJYVGrVKM=</DigestValue>
      </Reference>
      <Reference URI="/xl/printerSettings/printerSettings5.bin?ContentType=application/vnd.openxmlformats-officedocument.spreadsheetml.printerSettings">
        <DigestMethod Algorithm="http://www.w3.org/2000/09/xmldsig#sha1"/>
        <DigestValue>jcabjNC3vb9MoTaOwAmEcttowiM=</DigestValue>
      </Reference>
      <Reference URI="/xl/worksheets/sheet11.xml?ContentType=application/vnd.openxmlformats-officedocument.spreadsheetml.worksheet+xml">
        <DigestMethod Algorithm="http://www.w3.org/2000/09/xmldsig#sha1"/>
        <DigestValue>nAHzaN+LOJ4zLAApNd8c3+d8YTE=</DigestValue>
      </Reference>
      <Reference URI="/xl/sharedStrings.xml?ContentType=application/vnd.openxmlformats-officedocument.spreadsheetml.sharedStrings+xml">
        <DigestMethod Algorithm="http://www.w3.org/2000/09/xmldsig#sha1"/>
        <DigestValue>MzNa5pyLlw59dQXB2EDu/rtJhGE=</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8.xml?ContentType=application/vnd.openxmlformats-officedocument.spreadsheetml.worksheet+xml">
        <DigestMethod Algorithm="http://www.w3.org/2000/09/xmldsig#sha1"/>
        <DigestValue>6GvS1Ut3KF7c5mN84mE759yLtcA=</DigestValue>
      </Reference>
      <Reference URI="/xl/worksheets/sheet5.xml?ContentType=application/vnd.openxmlformats-officedocument.spreadsheetml.worksheet+xml">
        <DigestMethod Algorithm="http://www.w3.org/2000/09/xmldsig#sha1"/>
        <DigestValue>d81MLt878u94tCwYR1pXPBjtxL8=</DigestValue>
      </Reference>
      <Reference URI="/xl/printerSettings/printerSettings8.bin?ContentType=application/vnd.openxmlformats-officedocument.spreadsheetml.printerSettings">
        <DigestMethod Algorithm="http://www.w3.org/2000/09/xmldsig#sha1"/>
        <DigestValue>jcabjNC3vb9MoTaOwAmEcttowiM=</DigestValue>
      </Reference>
      <Reference URI="/xl/worksheets/sheet6.xml?ContentType=application/vnd.openxmlformats-officedocument.spreadsheetml.worksheet+xml">
        <DigestMethod Algorithm="http://www.w3.org/2000/09/xmldsig#sha1"/>
        <DigestValue>N8R2ZG93C3WlpH2Qasx5Ih1HNoc=</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printerSettings/printerSettings2.bin?ContentType=application/vnd.openxmlformats-officedocument.spreadsheetml.printerSettings">
        <DigestMethod Algorithm="http://www.w3.org/2000/09/xmldsig#sha1"/>
        <DigestValue>JnNgYLmL8jnhSpAtso5lOE9vjLA=</DigestValue>
      </Reference>
      <Reference URI="/xl/worksheets/sheet7.xml?ContentType=application/vnd.openxmlformats-officedocument.spreadsheetml.worksheet+xml">
        <DigestMethod Algorithm="http://www.w3.org/2000/09/xmldsig#sha1"/>
        <DigestValue>4KV3yFXom9v5Vk4NAIJh2QbQokg=</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8.xml?ContentType=application/vnd.openxmlformats-officedocument.spreadsheetml.worksheet+xml">
        <DigestMethod Algorithm="http://www.w3.org/2000/09/xmldsig#sha1"/>
        <DigestValue>lHDCl9YEEbCeDMidv3WVl3O5Tmc=</DigestValue>
      </Reference>
      <Reference URI="/xl/printerSettings/printerSettings10.bin?ContentType=application/vnd.openxmlformats-officedocument.spreadsheetml.printerSettings">
        <DigestMethod Algorithm="http://www.w3.org/2000/09/xmldsig#sha1"/>
        <DigestValue>jcabjNC3vb9MoTaOwAmEcttowiM=</DigestValue>
      </Reference>
      <Reference URI="/xl/worksheets/sheet10.xml?ContentType=application/vnd.openxmlformats-officedocument.spreadsheetml.worksheet+xml">
        <DigestMethod Algorithm="http://www.w3.org/2000/09/xmldsig#sha1"/>
        <DigestValue>iy/Q0Avcf40AgUIuWpaznUXaVOc=</DigestValue>
      </Reference>
      <Reference URI="/xl/printerSettings/printerSettings9.bin?ContentType=application/vnd.openxmlformats-officedocument.spreadsheetml.printerSettings">
        <DigestMethod Algorithm="http://www.w3.org/2000/09/xmldsig#sha1"/>
        <DigestValue>jcabjNC3vb9MoTaOwAmEcttowiM=</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jcabjNC3vb9MoTaOwAmEcttowiM=</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jcabjNC3vb9MoTaOwAmEcttowiM=</DigestValue>
      </Reference>
      <Reference URI="/xl/worksheets/sheet3.xml?ContentType=application/vnd.openxmlformats-officedocument.spreadsheetml.worksheet+xml">
        <DigestMethod Algorithm="http://www.w3.org/2000/09/xmldsig#sha1"/>
        <DigestValue>KxPVN1stJJm3BCTRRJtHrHR8Ox0=</DigestValue>
      </Reference>
      <Reference URI="/xl/printerSettings/printerSettings15.bin?ContentType=application/vnd.openxmlformats-officedocument.spreadsheetml.printerSettings">
        <DigestMethod Algorithm="http://www.w3.org/2000/09/xmldsig#sha1"/>
        <DigestValue>jcabjNC3vb9MoTaOwAmEcttowiM=</DigestValue>
      </Reference>
      <Reference URI="/xl/worksheets/sheet2.xml?ContentType=application/vnd.openxmlformats-officedocument.spreadsheetml.worksheet+xml">
        <DigestMethod Algorithm="http://www.w3.org/2000/09/xmldsig#sha1"/>
        <DigestValue>5WjMmZb7aXDB4FoV6WJWOrrakrk=</DigestValue>
      </Reference>
      <Reference URI="/xl/printerSettings/printerSettings14.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4HbaoDVops9Nbj3u06A3j6xNX6Q=</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/uBAU88+jd3tCjhSD8UY1LXKrC0=</DigestValue>
      </Reference>
      <Reference URI="/xl/worksheets/sheet17.xml?ContentType=application/vnd.openxmlformats-officedocument.spreadsheetml.worksheet+xml">
        <DigestMethod Algorithm="http://www.w3.org/2000/09/xmldsig#sha1"/>
        <DigestValue>E1IBrExin7T/w0acXggU9ApXjZg=</DigestValue>
      </Reference>
      <Reference URI="/xl/worksheets/sheet1.xml?ContentType=application/vnd.openxmlformats-officedocument.spreadsheetml.worksheet+xml">
        <DigestMethod Algorithm="http://www.w3.org/2000/09/xmldsig#sha1"/>
        <DigestValue>j6WZ7rLRrupF/BqM/LoXnPnwrvQ=</DigestValue>
      </Reference>
      <Reference URI="/xl/styles.xml?ContentType=application/vnd.openxmlformats-officedocument.spreadsheetml.styles+xml">
        <DigestMethod Algorithm="http://www.w3.org/2000/09/xmldsig#sha1"/>
        <DigestValue>OxTvazxYbJaZdOdu265jmYRPxYs=</DigestValue>
      </Reference>
      <Reference URI="/xl/worksheets/sheet16.xml?ContentType=application/vnd.openxmlformats-officedocument.spreadsheetml.worksheet+xml">
        <DigestMethod Algorithm="http://www.w3.org/2000/09/xmldsig#sha1"/>
        <DigestValue>59n0uMAxxigs1ECqjZNG9scithc=</DigestValue>
      </Reference>
      <Reference URI="/xl/printerSettings/printerSettings1.bin?ContentType=application/vnd.openxmlformats-officedocument.spreadsheetml.printerSettings">
        <DigestMethod Algorithm="http://www.w3.org/2000/09/xmldsig#sha1"/>
        <DigestValue>VXkzX5QWPy8K6b3Tkk1qfye+sKg=</DigestValue>
      </Reference>
      <Reference URI="/xl/worksheets/sheet15.xml?ContentType=application/vnd.openxmlformats-officedocument.spreadsheetml.worksheet+xml">
        <DigestMethod Algorithm="http://www.w3.org/2000/09/xmldsig#sha1"/>
        <DigestValue>L4g3PUcTKgi0012undZdgpbtxr0=</DigestValue>
      </Reference>
      <Reference URI="/xl/printerSettings/printerSettings17.bin?ContentType=application/vnd.openxmlformats-officedocument.spreadsheetml.printerSettings">
        <DigestMethod Algorithm="http://www.w3.org/2000/09/xmldsig#sha1"/>
        <DigestValue>jcabjNC3vb9MoTaOwAmEcttowiM=</DigestValue>
      </Reference>
      <Reference URI="/xl/calcChain.xml?ContentType=application/vnd.openxmlformats-officedocument.spreadsheetml.calcChain+xml">
        <DigestMethod Algorithm="http://www.w3.org/2000/09/xmldsig#sha1"/>
        <DigestValue>nn9zwcmiI5VpyzsHjkXzCgLhrTA=</DigestValue>
      </Reference>
      <Reference URI="/xl/printerSettings/printerSettings18.bin?ContentType=application/vnd.openxmlformats-officedocument.spreadsheetml.printerSettings">
        <DigestMethod Algorithm="http://www.w3.org/2000/09/xmldsig#sha1"/>
        <DigestValue>owRgR7Wt+9s2ZNrk14+YNTtUBdM=</DigestValue>
      </Reference>
      <Reference URI="/xl/worksheets/sheet14.xml?ContentType=application/vnd.openxmlformats-officedocument.spreadsheetml.worksheet+xml">
        <DigestMethod Algorithm="http://www.w3.org/2000/09/xmldsig#sha1"/>
        <DigestValue>fLRbEX3H8yao53h5UAfC28enOLQ=</DigestValue>
      </Reference>
      <Reference URI="/xl/theme/theme1.xml?ContentType=application/vnd.openxmlformats-officedocument.theme+xml">
        <DigestMethod Algorithm="http://www.w3.org/2000/09/xmldsig#sha1"/>
        <DigestValue>9qmLS+LilE9mSl2hTMj5oHE8VR8=</DigestValue>
      </Reference>
      <Reference URI="/xl/worksheets/sheet13.xml?ContentType=application/vnd.openxmlformats-officedocument.spreadsheetml.worksheet+xml">
        <DigestMethod Algorithm="http://www.w3.org/2000/09/xmldsig#sha1"/>
        <DigestValue>Wg4IfLYN0CK7dPSqUtbtkjlxwTA=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2018-01-31T09:01:58Z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PG1-BBG-QQ-20171231</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2018-01-31T09:01:58Z</xd:SigningTime>
          <xd:SigningCertificate>
            <xd:Cert>
              <xd:CertDigest>
                <DigestMethod Algorithm="http://www.w3.org/2000/09/xmldsig#sha1"/>
                <DigestValue>Mi+dhQHLtPpT+In/5RJDoCiqoRo=</DigestValue>
              </xd:CertDigest>
              <xd:IssuerSerial>
                <X509IssuerName>CN=NBG Class 2 INT Sub CA, DC=nbg, DC=ge</X509IssuerName>
                <X509SerialNumber>582536990061856911531226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lAc1qltFrdMdoUnnbfgntWyv/kI=</DigestValue>
    </Reference>
    <Reference URI="#idOfficeObject" Type="http://www.w3.org/2000/09/xmldsig#Object">
      <DigestMethod Algorithm="http://www.w3.org/2000/09/xmldsig#sha1"/>
      <DigestValue>Jvtr8VprzsMbKfUiglsLWduIcqs=</DigestValue>
    </Reference>
    <Reference URI="#idSignedProperties" Type="http://uri.etsi.org/01903#SignedProperties">
      <Transforms>
        <Transform Algorithm="http://www.w3.org/TR/2001/REC-xml-c14n-20010315"/>
      </Transforms>
      <DigestMethod Algorithm="http://www.w3.org/2000/09/xmldsig#sha1"/>
      <DigestValue>YrNiIh1LqC3exki5zoie4IOrYWs=</DigestValue>
    </Reference>
  </SignedInfo>
  <SignatureValue>1kWYSB1DGnrSsy061Pyx8iFSV2RTsmIfko/t4J7RE8lA6OfQyz/p6yem6FRwl+QnmVeGtHrn4905
yx5aM7dqhqpVG4zDflbJm0WGnnecrFexGKjet/3c8DdkCkvFvlF3kbyxCfMpk8xrY549k/QX2ydW
PXYqJr3jIfYKd2beVKmTap67FpdAp6HPXmEjZQUJkXV9ReO/ZqRfo6Emu7yr9+laj4cHXgygNuZf
s2bp8wYBq/jHZEmY2NI5aBoiVR7CWgsfNkO5Qp0ynYUeUVlBX/QWaJMoK8po3MfZUI2PdLCZ9IOc
1VU1tNO01xpc8oB6mbUu32f1qNKTJI3YRSnK5A==</SignatureValue>
  <KeyInfo>
    <X509Data>
      <X509Certificate>MIIGQDCCBSigAwIBAgIKe9Km9gACAABDWDANBgkqhkiG9w0BAQsFADBKMRIwEAYKCZImiZPyLGQB
GRYCZ2UxEzARBgoJkiaJk/IsZAEZFgNuYmcxHzAdBgNVBAMTFk5CRyBDbGFzcyAyIElOVCBTdWIg
Q0EwHhcNMTcxMDE4MDgzMTIxWhcNMTkxMDE4MDgzMTIxWjA+MRwwGgYDVQQKExNKU0MgQmFuayBP
ZiBHZW9yZ2lhMR4wHAYDVQQDExVCQkcgLSBEYXZpZCBUc2lrbGF1cmkwggEiMA0GCSqGSIb3DQEB
AQUAA4IBDwAwggEKAoIBAQDouGWMmJ7N7zbFPUSQEjQ1Nxm5R2SOfh/+P1T9vvYjms5zy92gBvO7
Rwxd1If4wmzBcM20TvYXo6hUUyVvYNLBxJ0fbJSz1TYXlrWcaKAt9NBSzLh6sw3CsOHGiQqDgmrD
xtvIpEVLxMXoFmY4/wZdSnMWu5hEXLByCAYjU6R9JkbqokS8gbT51SHi8a/ZdOx0Nxh86yQ7DArw
zcP3deF1yFwy7PNZ7+pckkHFe2lGELgpyOmTE3l548E8DVz4ZLjyLRqTY3VYu6JzvkrJM/vEvcbW
X/3y2UyYI6W3iXf2fcBXqF+faTteV70fAKSdBKYp8DMVylhyZ+yW4C45xS4fAgMBAAGjggMyMIID
LjA8BgkrBgEEAYI3FQcELzAtBiUrBgEEAYI3FQjmsmCDjfVEhoGZCYO4oUqDvoRxBIPEkTOEg4hd
AgFkAgEdMB0GA1UdJQQWMBQGCCsGAQUFBwMCBggrBgEFBQcDBDALBgNVHQ8EBAMCB4AwJwYJKwYB
BAGCNxUKBBowGDAKBggrBgEFBQcDAjAKBggrBgEFBQcDBDAdBgNVHQ4EFgQUOsjYtIWCH89hfC+x
oUGYoSIr/wgwHwYDVR0jBBgwFoAUwy7SL/BMLxnCJ4L89i6sarBJz8EwggElBgNVHR8EggEcMIIB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MjBTdWIlMjBDQSgyKS5jcnQwDQYJKoZIhvcNAQELBQADggEBALAQzNlrfI6omXrn5+UqBb6m3oSp
bUXpiOIt1hcaliedpFfzrJ4UfHkTd19DbNjKrvZ6NJpy6pqUoQLkIzbkCOxwwFs3TQhGWadANGi6
p2sb7NOasSgu1yx6pj2lyqPPZcZDViiFMqUSZ2ysyKYDdpxb3KBE3SKIlFJElL9WnTrPfeAF+A5b
JlltrOaXC1KIwuh6ARd2ZiMy26WsZ+AfnGkJ2IeK2dwhzLQogXFvWbiQWO0/KIZFHOLp7tsnm6jG
4r7DDJthMfPjQM39N/rgNe0L3NbnAZ15Uf3oRl/oPgHcGaf5FwSn0CQcPtFYWxSrBbirIpnVG2uQ
ScIRvNwaCc4=</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7.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LiLbl+VyXpa2Q6gnoSpG10hHBPk=</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2.xml?ContentType=application/vnd.openxmlformats-officedocument.spreadsheetml.worksheet+xml">
        <DigestMethod Algorithm="http://www.w3.org/2000/09/xmldsig#sha1"/>
        <DigestValue>+Sc3iInULazomK7RWwvJYVGrVKM=</DigestValue>
      </Reference>
      <Reference URI="/xl/printerSettings/printerSettings5.bin?ContentType=application/vnd.openxmlformats-officedocument.spreadsheetml.printerSettings">
        <DigestMethod Algorithm="http://www.w3.org/2000/09/xmldsig#sha1"/>
        <DigestValue>jcabjNC3vb9MoTaOwAmEcttowiM=</DigestValue>
      </Reference>
      <Reference URI="/xl/worksheets/sheet11.xml?ContentType=application/vnd.openxmlformats-officedocument.spreadsheetml.worksheet+xml">
        <DigestMethod Algorithm="http://www.w3.org/2000/09/xmldsig#sha1"/>
        <DigestValue>nAHzaN+LOJ4zLAApNd8c3+d8YTE=</DigestValue>
      </Reference>
      <Reference URI="/xl/sharedStrings.xml?ContentType=application/vnd.openxmlformats-officedocument.spreadsheetml.sharedStrings+xml">
        <DigestMethod Algorithm="http://www.w3.org/2000/09/xmldsig#sha1"/>
        <DigestValue>MzNa5pyLlw59dQXB2EDu/rtJhGE=</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8.xml?ContentType=application/vnd.openxmlformats-officedocument.spreadsheetml.worksheet+xml">
        <DigestMethod Algorithm="http://www.w3.org/2000/09/xmldsig#sha1"/>
        <DigestValue>6GvS1Ut3KF7c5mN84mE759yLtcA=</DigestValue>
      </Reference>
      <Reference URI="/xl/worksheets/sheet5.xml?ContentType=application/vnd.openxmlformats-officedocument.spreadsheetml.worksheet+xml">
        <DigestMethod Algorithm="http://www.w3.org/2000/09/xmldsig#sha1"/>
        <DigestValue>d81MLt878u94tCwYR1pXPBjtxL8=</DigestValue>
      </Reference>
      <Reference URI="/xl/printerSettings/printerSettings8.bin?ContentType=application/vnd.openxmlformats-officedocument.spreadsheetml.printerSettings">
        <DigestMethod Algorithm="http://www.w3.org/2000/09/xmldsig#sha1"/>
        <DigestValue>jcabjNC3vb9MoTaOwAmEcttowiM=</DigestValue>
      </Reference>
      <Reference URI="/xl/worksheets/sheet6.xml?ContentType=application/vnd.openxmlformats-officedocument.spreadsheetml.worksheet+xml">
        <DigestMethod Algorithm="http://www.w3.org/2000/09/xmldsig#sha1"/>
        <DigestValue>N8R2ZG93C3WlpH2Qasx5Ih1HNoc=</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printerSettings/printerSettings2.bin?ContentType=application/vnd.openxmlformats-officedocument.spreadsheetml.printerSettings">
        <DigestMethod Algorithm="http://www.w3.org/2000/09/xmldsig#sha1"/>
        <DigestValue>JnNgYLmL8jnhSpAtso5lOE9vjLA=</DigestValue>
      </Reference>
      <Reference URI="/xl/worksheets/sheet7.xml?ContentType=application/vnd.openxmlformats-officedocument.spreadsheetml.worksheet+xml">
        <DigestMethod Algorithm="http://www.w3.org/2000/09/xmldsig#sha1"/>
        <DigestValue>4KV3yFXom9v5Vk4NAIJh2QbQokg=</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8.xml?ContentType=application/vnd.openxmlformats-officedocument.spreadsheetml.worksheet+xml">
        <DigestMethod Algorithm="http://www.w3.org/2000/09/xmldsig#sha1"/>
        <DigestValue>lHDCl9YEEbCeDMidv3WVl3O5Tmc=</DigestValue>
      </Reference>
      <Reference URI="/xl/printerSettings/printerSettings10.bin?ContentType=application/vnd.openxmlformats-officedocument.spreadsheetml.printerSettings">
        <DigestMethod Algorithm="http://www.w3.org/2000/09/xmldsig#sha1"/>
        <DigestValue>jcabjNC3vb9MoTaOwAmEcttowiM=</DigestValue>
      </Reference>
      <Reference URI="/xl/worksheets/sheet10.xml?ContentType=application/vnd.openxmlformats-officedocument.spreadsheetml.worksheet+xml">
        <DigestMethod Algorithm="http://www.w3.org/2000/09/xmldsig#sha1"/>
        <DigestValue>iy/Q0Avcf40AgUIuWpaznUXaVOc=</DigestValue>
      </Reference>
      <Reference URI="/xl/printerSettings/printerSettings9.bin?ContentType=application/vnd.openxmlformats-officedocument.spreadsheetml.printerSettings">
        <DigestMethod Algorithm="http://www.w3.org/2000/09/xmldsig#sha1"/>
        <DigestValue>jcabjNC3vb9MoTaOwAmEcttowiM=</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jcabjNC3vb9MoTaOwAmEcttowiM=</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jcabjNC3vb9MoTaOwAmEcttowiM=</DigestValue>
      </Reference>
      <Reference URI="/xl/worksheets/sheet3.xml?ContentType=application/vnd.openxmlformats-officedocument.spreadsheetml.worksheet+xml">
        <DigestMethod Algorithm="http://www.w3.org/2000/09/xmldsig#sha1"/>
        <DigestValue>KxPVN1stJJm3BCTRRJtHrHR8Ox0=</DigestValue>
      </Reference>
      <Reference URI="/xl/printerSettings/printerSettings15.bin?ContentType=application/vnd.openxmlformats-officedocument.spreadsheetml.printerSettings">
        <DigestMethod Algorithm="http://www.w3.org/2000/09/xmldsig#sha1"/>
        <DigestValue>jcabjNC3vb9MoTaOwAmEcttowiM=</DigestValue>
      </Reference>
      <Reference URI="/xl/worksheets/sheet2.xml?ContentType=application/vnd.openxmlformats-officedocument.spreadsheetml.worksheet+xml">
        <DigestMethod Algorithm="http://www.w3.org/2000/09/xmldsig#sha1"/>
        <DigestValue>5WjMmZb7aXDB4FoV6WJWOrrakrk=</DigestValue>
      </Reference>
      <Reference URI="/xl/printerSettings/printerSettings14.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4HbaoDVops9Nbj3u06A3j6xNX6Q=</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/uBAU88+jd3tCjhSD8UY1LXKrC0=</DigestValue>
      </Reference>
      <Reference URI="/xl/worksheets/sheet17.xml?ContentType=application/vnd.openxmlformats-officedocument.spreadsheetml.worksheet+xml">
        <DigestMethod Algorithm="http://www.w3.org/2000/09/xmldsig#sha1"/>
        <DigestValue>E1IBrExin7T/w0acXggU9ApXjZg=</DigestValue>
      </Reference>
      <Reference URI="/xl/worksheets/sheet1.xml?ContentType=application/vnd.openxmlformats-officedocument.spreadsheetml.worksheet+xml">
        <DigestMethod Algorithm="http://www.w3.org/2000/09/xmldsig#sha1"/>
        <DigestValue>j6WZ7rLRrupF/BqM/LoXnPnwrvQ=</DigestValue>
      </Reference>
      <Reference URI="/xl/styles.xml?ContentType=application/vnd.openxmlformats-officedocument.spreadsheetml.styles+xml">
        <DigestMethod Algorithm="http://www.w3.org/2000/09/xmldsig#sha1"/>
        <DigestValue>OxTvazxYbJaZdOdu265jmYRPxYs=</DigestValue>
      </Reference>
      <Reference URI="/xl/worksheets/sheet16.xml?ContentType=application/vnd.openxmlformats-officedocument.spreadsheetml.worksheet+xml">
        <DigestMethod Algorithm="http://www.w3.org/2000/09/xmldsig#sha1"/>
        <DigestValue>59n0uMAxxigs1ECqjZNG9scithc=</DigestValue>
      </Reference>
      <Reference URI="/xl/printerSettings/printerSettings1.bin?ContentType=application/vnd.openxmlformats-officedocument.spreadsheetml.printerSettings">
        <DigestMethod Algorithm="http://www.w3.org/2000/09/xmldsig#sha1"/>
        <DigestValue>VXkzX5QWPy8K6b3Tkk1qfye+sKg=</DigestValue>
      </Reference>
      <Reference URI="/xl/worksheets/sheet15.xml?ContentType=application/vnd.openxmlformats-officedocument.spreadsheetml.worksheet+xml">
        <DigestMethod Algorithm="http://www.w3.org/2000/09/xmldsig#sha1"/>
        <DigestValue>L4g3PUcTKgi0012undZdgpbtxr0=</DigestValue>
      </Reference>
      <Reference URI="/xl/printerSettings/printerSettings17.bin?ContentType=application/vnd.openxmlformats-officedocument.spreadsheetml.printerSettings">
        <DigestMethod Algorithm="http://www.w3.org/2000/09/xmldsig#sha1"/>
        <DigestValue>jcabjNC3vb9MoTaOwAmEcttowiM=</DigestValue>
      </Reference>
      <Reference URI="/xl/calcChain.xml?ContentType=application/vnd.openxmlformats-officedocument.spreadsheetml.calcChain+xml">
        <DigestMethod Algorithm="http://www.w3.org/2000/09/xmldsig#sha1"/>
        <DigestValue>nn9zwcmiI5VpyzsHjkXzCgLhrTA=</DigestValue>
      </Reference>
      <Reference URI="/xl/printerSettings/printerSettings18.bin?ContentType=application/vnd.openxmlformats-officedocument.spreadsheetml.printerSettings">
        <DigestMethod Algorithm="http://www.w3.org/2000/09/xmldsig#sha1"/>
        <DigestValue>owRgR7Wt+9s2ZNrk14+YNTtUBdM=</DigestValue>
      </Reference>
      <Reference URI="/xl/worksheets/sheet14.xml?ContentType=application/vnd.openxmlformats-officedocument.spreadsheetml.worksheet+xml">
        <DigestMethod Algorithm="http://www.w3.org/2000/09/xmldsig#sha1"/>
        <DigestValue>fLRbEX3H8yao53h5UAfC28enOLQ=</DigestValue>
      </Reference>
      <Reference URI="/xl/theme/theme1.xml?ContentType=application/vnd.openxmlformats-officedocument.theme+xml">
        <DigestMethod Algorithm="http://www.w3.org/2000/09/xmldsig#sha1"/>
        <DigestValue>9qmLS+LilE9mSl2hTMj5oHE8VR8=</DigestValue>
      </Reference>
      <Reference URI="/xl/worksheets/sheet13.xml?ContentType=application/vnd.openxmlformats-officedocument.spreadsheetml.worksheet+xml">
        <DigestMethod Algorithm="http://www.w3.org/2000/09/xmldsig#sha1"/>
        <DigestValue>Wg4IfLYN0CK7dPSqUtbtkjlxwTA=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2018-01-31T09:13:20Z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PG1-BBG-QQ-20171231</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2018-01-31T09:13:20Z</xd:SigningTime>
          <xd:SigningCertificate>
            <xd:Cert>
              <xd:CertDigest>
                <DigestMethod Algorithm="http://www.w3.org/2000/09/xmldsig#sha1"/>
                <DigestValue>HZPUMxuDdRLcDOJFQP1R56ITiEo=</DigestValue>
              </xd:CertDigest>
              <xd:IssuerSerial>
                <X509IssuerName>CN=NBG Class 2 INT Sub CA, DC=nbg, DC=ge</X509IssuerName>
                <X509SerialNumber>584736924451908523934552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2018-01-31T09:01:55Z</dcterms:modified>
</cp:coreProperties>
</file>