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ivotCache/pivotCacheDefinition1.xml" ContentType="application/vnd.openxmlformats-officedocument.spreadsheetml.pivotCacheDefiniti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1260" windowWidth="23040" windowHeight="6495" tabRatio="95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5">'14. LCR'!$A$1:$K$25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pivotCaches>
    <pivotCache cacheId="0" r:id="rId21"/>
  </pivotCaches>
</workbook>
</file>

<file path=xl/calcChain.xml><?xml version="1.0" encoding="utf-8"?>
<calcChain xmlns="http://schemas.openxmlformats.org/spreadsheetml/2006/main">
  <c r="N7" i="37" l="1"/>
  <c r="N21" i="37"/>
  <c r="N14" i="37"/>
  <c r="N8" i="37"/>
  <c r="H31" i="75" l="1"/>
  <c r="H30" i="75"/>
  <c r="H29" i="75"/>
  <c r="H28" i="75"/>
  <c r="H27" i="75"/>
  <c r="H26" i="75"/>
  <c r="H25" i="75"/>
  <c r="H24" i="75"/>
  <c r="H23" i="75"/>
  <c r="H22" i="75"/>
  <c r="H21" i="75"/>
  <c r="H20" i="75"/>
  <c r="G22" i="75"/>
  <c r="F22" i="75"/>
  <c r="K25" i="36" l="1"/>
  <c r="J25" i="36"/>
  <c r="I25" i="36"/>
  <c r="H25" i="36"/>
  <c r="G25" i="36"/>
  <c r="F25" i="36"/>
  <c r="E35" i="75" l="1"/>
  <c r="E36" i="75"/>
  <c r="E37" i="75"/>
  <c r="E38" i="75"/>
  <c r="E39" i="75"/>
  <c r="E40" i="75"/>
  <c r="E45" i="75"/>
  <c r="E46" i="75"/>
  <c r="E47" i="75"/>
  <c r="E48" i="75"/>
  <c r="E49" i="75"/>
  <c r="E50" i="75"/>
  <c r="E51" i="75"/>
  <c r="E52" i="75"/>
  <c r="E53" i="75"/>
  <c r="D31" i="62" l="1"/>
  <c r="C31" i="62"/>
  <c r="E31" i="62" l="1"/>
  <c r="D6" i="71" l="1"/>
  <c r="D13" i="71" s="1"/>
  <c r="C6" i="71"/>
  <c r="E8" i="53" l="1"/>
  <c r="E10" i="53"/>
  <c r="E11" i="53"/>
  <c r="E12" i="53"/>
  <c r="E13" i="53"/>
  <c r="E14" i="53"/>
  <c r="E15" i="53"/>
  <c r="E16" i="53"/>
  <c r="E17" i="53"/>
  <c r="E19" i="53"/>
  <c r="E20" i="53"/>
  <c r="C30" i="53"/>
  <c r="E24" i="53"/>
  <c r="E25" i="53"/>
  <c r="E26" i="53"/>
  <c r="E28" i="53"/>
  <c r="E29" i="53"/>
  <c r="C34" i="53"/>
  <c r="D34" i="53"/>
  <c r="D45" i="53" s="1"/>
  <c r="E35" i="53"/>
  <c r="E36" i="53"/>
  <c r="E38" i="53"/>
  <c r="E39" i="53"/>
  <c r="E41" i="53"/>
  <c r="E42" i="53"/>
  <c r="E43" i="53"/>
  <c r="E44" i="53"/>
  <c r="E47" i="53"/>
  <c r="E48" i="53"/>
  <c r="E49" i="53"/>
  <c r="E50" i="53"/>
  <c r="E51" i="53"/>
  <c r="E52" i="53"/>
  <c r="C61" i="53"/>
  <c r="E61" i="53" s="1"/>
  <c r="E58" i="53"/>
  <c r="E59" i="53"/>
  <c r="E60" i="53"/>
  <c r="D61" i="53"/>
  <c r="E64" i="53"/>
  <c r="E66" i="53"/>
  <c r="E34" i="53" l="1"/>
  <c r="E37" i="53"/>
  <c r="E27" i="53"/>
  <c r="D30" i="53"/>
  <c r="E30" i="53" s="1"/>
  <c r="D9" i="53"/>
  <c r="D22" i="53" s="1"/>
  <c r="D31" i="53" s="1"/>
  <c r="E40" i="53"/>
  <c r="D53" i="53"/>
  <c r="D54" i="53" s="1"/>
  <c r="E21" i="53"/>
  <c r="E18" i="53"/>
  <c r="C53" i="53"/>
  <c r="C45" i="53"/>
  <c r="C9" i="53"/>
  <c r="E53" i="53" l="1"/>
  <c r="D56" i="53"/>
  <c r="D63" i="53" s="1"/>
  <c r="D65" i="53" s="1"/>
  <c r="D67" i="53" s="1"/>
  <c r="C22" i="53"/>
  <c r="E9" i="53"/>
  <c r="E45" i="53"/>
  <c r="C54" i="53"/>
  <c r="E54" i="53" s="1"/>
  <c r="C31" i="53" l="1"/>
  <c r="E22" i="53"/>
  <c r="C56" i="53" l="1"/>
  <c r="E31" i="53"/>
  <c r="E56" i="53" l="1"/>
  <c r="C63" i="53"/>
  <c r="C65" i="53" l="1"/>
  <c r="E63" i="53"/>
  <c r="E65" i="53" l="1"/>
  <c r="C67" i="53"/>
  <c r="E67" i="53" s="1"/>
  <c r="E12" i="62" l="1"/>
  <c r="B2" i="37" l="1"/>
  <c r="B1" i="37"/>
  <c r="B2" i="36"/>
  <c r="B1" i="36"/>
  <c r="B2" i="74"/>
  <c r="B1" i="74"/>
  <c r="B2" i="64"/>
  <c r="B1" i="64"/>
  <c r="B2" i="35"/>
  <c r="B1" i="35"/>
  <c r="B2" i="69"/>
  <c r="B1" i="69"/>
  <c r="B2" i="77"/>
  <c r="B1" i="77"/>
  <c r="B2" i="28"/>
  <c r="B1" i="28"/>
  <c r="B2" i="73"/>
  <c r="B1" i="73"/>
  <c r="B2" i="72"/>
  <c r="B1" i="72"/>
  <c r="B2" i="52"/>
  <c r="B1" i="52"/>
  <c r="B2" i="71"/>
  <c r="B1" i="71"/>
  <c r="B2" i="75"/>
  <c r="B1" i="75"/>
  <c r="B2" i="53"/>
  <c r="B1" i="53"/>
  <c r="B2" i="62"/>
  <c r="B1" i="62"/>
  <c r="G21" i="74" l="1"/>
  <c r="G20" i="74"/>
  <c r="G19" i="74"/>
  <c r="G18" i="74"/>
  <c r="G13" i="74"/>
  <c r="G12" i="74"/>
  <c r="G11" i="74"/>
  <c r="G10" i="74"/>
  <c r="G9" i="74"/>
  <c r="E22" i="74"/>
  <c r="D22" i="74"/>
  <c r="C21" i="69"/>
  <c r="C23" i="69"/>
  <c r="E20" i="72"/>
  <c r="E18" i="72"/>
  <c r="E17" i="72"/>
  <c r="E16" i="72"/>
  <c r="D15" i="72"/>
  <c r="E19" i="72" l="1"/>
  <c r="G8" i="74"/>
  <c r="F22" i="74"/>
  <c r="C22" i="74"/>
  <c r="C14" i="62" l="1"/>
  <c r="D14" i="62"/>
  <c r="C40" i="62"/>
  <c r="C13" i="71"/>
  <c r="E8" i="37" l="1"/>
  <c r="K8" i="37" s="1"/>
  <c r="N16" i="37"/>
  <c r="N17" i="37"/>
  <c r="N18" i="37"/>
  <c r="N19" i="37"/>
  <c r="N20" i="37"/>
  <c r="N15" i="37"/>
  <c r="N13" i="37"/>
  <c r="N10" i="37"/>
  <c r="N11" i="37"/>
  <c r="N12" i="37"/>
  <c r="E19" i="37"/>
  <c r="E18" i="37"/>
  <c r="E17" i="37"/>
  <c r="E16" i="37"/>
  <c r="E15" i="37"/>
  <c r="M14" i="37"/>
  <c r="L14" i="37"/>
  <c r="K14" i="37"/>
  <c r="J14" i="37"/>
  <c r="J21" i="37" s="1"/>
  <c r="I14" i="37"/>
  <c r="I21" i="37" s="1"/>
  <c r="H14" i="37"/>
  <c r="H21" i="37" s="1"/>
  <c r="G14" i="37"/>
  <c r="G21" i="37" s="1"/>
  <c r="F14" i="37"/>
  <c r="C14" i="37"/>
  <c r="E12" i="37"/>
  <c r="E11" i="37"/>
  <c r="E10" i="37"/>
  <c r="E9" i="37"/>
  <c r="K9" i="37" s="1"/>
  <c r="N9" i="37" s="1"/>
  <c r="M7" i="37"/>
  <c r="L7" i="37"/>
  <c r="J7" i="37"/>
  <c r="I7" i="37"/>
  <c r="H7" i="37"/>
  <c r="G7" i="37"/>
  <c r="F7" i="37"/>
  <c r="C7" i="37"/>
  <c r="M21" i="37" l="1"/>
  <c r="L21" i="37"/>
  <c r="F21" i="37"/>
  <c r="E14" i="37"/>
  <c r="E7" i="37"/>
  <c r="C21" i="37"/>
  <c r="E21" i="37" l="1"/>
  <c r="K7" i="37"/>
  <c r="K21" i="37"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8" i="74"/>
  <c r="H22" i="74" l="1"/>
  <c r="V7" i="64"/>
  <c r="H9" i="74"/>
  <c r="H10" i="74"/>
  <c r="H11" i="74"/>
  <c r="H12" i="74"/>
  <c r="H13" i="74"/>
  <c r="H14" i="74"/>
  <c r="H15" i="74"/>
  <c r="H16" i="74"/>
  <c r="H17" i="74"/>
  <c r="H18" i="74"/>
  <c r="H19" i="74"/>
  <c r="H20" i="74"/>
  <c r="H21" i="74"/>
  <c r="T21" i="64" l="1"/>
  <c r="U21" i="64"/>
  <c r="V9" i="64"/>
  <c r="E44" i="75" l="1"/>
  <c r="E43" i="75"/>
  <c r="E42" i="75"/>
  <c r="E41" i="75"/>
  <c r="E34" i="75"/>
  <c r="E33"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C41" i="62" l="1"/>
  <c r="C20" i="62"/>
  <c r="D41" i="62" l="1"/>
  <c r="D20" i="62"/>
  <c r="E41" i="62" l="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E33" i="62"/>
  <c r="C38" i="69" s="1"/>
  <c r="E34" i="62"/>
  <c r="C39" i="69" s="1"/>
  <c r="E35" i="62"/>
  <c r="C40" i="69" s="1"/>
  <c r="E36" i="62"/>
  <c r="C41" i="69" s="1"/>
  <c r="E37" i="62"/>
  <c r="C42" i="69" s="1"/>
  <c r="E38" i="62"/>
  <c r="C43" i="69" s="1"/>
  <c r="E39" i="62"/>
  <c r="C44" i="69" s="1"/>
  <c r="E40" i="62"/>
  <c r="E23" i="62"/>
  <c r="E24" i="62"/>
  <c r="C28" i="69" s="1"/>
  <c r="E25" i="62"/>
  <c r="C29" i="69" s="1"/>
  <c r="E26" i="62"/>
  <c r="C30" i="69" s="1"/>
  <c r="E27" i="62"/>
  <c r="C31" i="69" s="1"/>
  <c r="E28" i="62"/>
  <c r="C32" i="69" s="1"/>
  <c r="E29" i="62"/>
  <c r="C33" i="69" s="1"/>
  <c r="E30" i="62"/>
  <c r="C35" i="69" s="1"/>
  <c r="E22" i="62"/>
  <c r="C26" i="69" s="1"/>
  <c r="E8" i="62"/>
  <c r="E9" i="62"/>
  <c r="E10" i="62"/>
  <c r="E11" i="62"/>
  <c r="E13" i="62"/>
  <c r="E15" i="62"/>
  <c r="C16" i="69" s="1"/>
  <c r="E16" i="62"/>
  <c r="C17" i="69" s="1"/>
  <c r="E17" i="62"/>
  <c r="C18" i="69" s="1"/>
  <c r="E18" i="62"/>
  <c r="C22" i="69" s="1"/>
  <c r="E19" i="62"/>
  <c r="C24" i="69" s="1"/>
  <c r="E20" i="62"/>
  <c r="E7" i="62"/>
  <c r="C8" i="69" l="1"/>
  <c r="C10" i="72"/>
  <c r="E10" i="72" s="1"/>
  <c r="C13" i="69"/>
  <c r="C14" i="72"/>
  <c r="E14" i="72" s="1"/>
  <c r="C6" i="69"/>
  <c r="C8" i="72"/>
  <c r="C12" i="69"/>
  <c r="C13" i="72"/>
  <c r="C10" i="69"/>
  <c r="C12" i="72"/>
  <c r="E12" i="72" s="1"/>
  <c r="C7" i="69"/>
  <c r="C9" i="72"/>
  <c r="E9" i="72" s="1"/>
  <c r="C27" i="69"/>
  <c r="C37" i="69" s="1"/>
  <c r="C9" i="69"/>
  <c r="C11" i="72"/>
  <c r="E11" i="72" s="1"/>
  <c r="C28" i="28"/>
  <c r="E14" i="62"/>
  <c r="C45" i="69"/>
  <c r="C15" i="69" l="1"/>
  <c r="C25" i="69" s="1"/>
  <c r="E8" i="72"/>
  <c r="C15" i="72"/>
  <c r="C21" i="72" s="1"/>
  <c r="E13" i="72"/>
  <c r="E15" i="72" s="1"/>
  <c r="E21" i="72" l="1"/>
  <c r="C5" i="73" s="1"/>
  <c r="C8" i="73" s="1"/>
  <c r="C13" i="73" s="1"/>
</calcChain>
</file>

<file path=xl/sharedStrings.xml><?xml version="1.0" encoding="utf-8"?>
<sst xmlns="http://schemas.openxmlformats.org/spreadsheetml/2006/main" count="731" uniqueCount="500">
  <si>
    <t>a</t>
  </si>
  <si>
    <t>b</t>
  </si>
  <si>
    <t>c</t>
  </si>
  <si>
    <t>d</t>
  </si>
  <si>
    <t>e</t>
  </si>
  <si>
    <t>T</t>
  </si>
  <si>
    <t>T-1</t>
  </si>
  <si>
    <t>T-2</t>
  </si>
  <si>
    <t>T-3</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</si>
  <si>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</si>
  <si>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</si>
  <si>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</si>
  <si>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</si>
  <si>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</si>
  <si>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</si>
  <si>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</si>
  <si>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</si>
  <si>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</si>
  <si>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</si>
  <si>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</si>
  <si>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</si>
  <si>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</si>
  <si>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</si>
  <si>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</si>
  <si>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</si>
  <si>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</si>
  <si>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</si>
  <si>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</si>
  <si>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</si>
  <si>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</si>
  <si>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</si>
  <si>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</si>
  <si>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</si>
  <si>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</si>
  <si>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</si>
  <si>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</si>
  <si>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</si>
  <si>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</si>
  <si>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</si>
  <si>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</si>
  <si>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</si>
  <si>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</si>
  <si>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</si>
  <si>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</si>
  <si>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</si>
  <si>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</si>
  <si>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</si>
  <si>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</si>
  <si>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</si>
  <si>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</si>
  <si>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</si>
  <si>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</si>
  <si>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</si>
  <si>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</si>
  <si>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</si>
  <si>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</si>
  <si>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</si>
  <si>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</si>
  <si>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</si>
  <si>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</si>
  <si>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</si>
  <si>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</si>
  <si>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</si>
  <si>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</si>
  <si>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</si>
  <si>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</si>
  <si>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</si>
  <si>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</si>
  <si>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</si>
  <si>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</si>
  <si>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</si>
  <si>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</si>
  <si>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</si>
  <si>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</si>
  <si>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</si>
  <si>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</si>
  <si>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</si>
  <si>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</si>
  <si>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</si>
  <si>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</si>
  <si>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</si>
  <si>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</si>
  <si>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</si>
  <si>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</si>
  <si>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</si>
  <si>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</si>
  <si>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</si>
  <si>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</si>
  <si>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</si>
  <si>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</si>
  <si>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</si>
  <si>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</si>
  <si>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</si>
  <si>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</si>
  <si>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</si>
  <si>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</si>
  <si>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</si>
  <si>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</si>
  <si>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</si>
  <si>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</si>
  <si>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</si>
  <si>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</si>
  <si>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</si>
  <si>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</si>
  <si>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</si>
  <si>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</si>
  <si>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</si>
  <si>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</si>
  <si>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</si>
  <si>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</si>
  <si>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</si>
  <si>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</si>
  <si>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</si>
  <si>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</si>
  <si>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</si>
  <si>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</si>
  <si>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</si>
  <si>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</si>
  <si>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</si>
  <si>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</si>
  <si>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</si>
  <si>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</si>
  <si>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</si>
  <si>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</si>
  <si>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</si>
  <si>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</si>
  <si>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</si>
  <si>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</si>
  <si>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</si>
  <si>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</si>
  <si>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</si>
  <si>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</si>
  <si>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</si>
  <si>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</si>
  <si>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</si>
  <si>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</si>
  <si>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</si>
  <si>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</si>
  <si>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</si>
  <si>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</si>
  <si>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</si>
  <si>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</si>
  <si>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</si>
  <si>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</si>
  <si>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</si>
  <si>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</si>
  <si>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</si>
  <si>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</si>
  <si>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</si>
  <si>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</si>
  <si>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</si>
  <si>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</si>
  <si>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</si>
  <si>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</si>
  <si>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</si>
  <si>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</si>
  <si>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</si>
  <si>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</si>
  <si>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</si>
  <si>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</si>
  <si>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</si>
  <si>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</si>
  <si>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</si>
  <si>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</si>
  <si>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</si>
  <si>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</si>
  <si>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</si>
  <si>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</si>
  <si>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</si>
  <si>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</si>
  <si>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</si>
  <si>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</si>
  <si>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</si>
  <si>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</si>
  <si>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</si>
  <si>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</si>
  <si>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</si>
  <si>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</si>
  <si>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</si>
  <si>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</si>
  <si>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</si>
  <si>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</si>
  <si>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</si>
  <si>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</si>
  <si>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</si>
  <si>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</si>
  <si>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</si>
  <si>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</si>
  <si>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</si>
  <si>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</si>
  <si>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</si>
  <si>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</si>
  <si>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</si>
  <si>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</si>
  <si>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</si>
  <si>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</si>
  <si>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</si>
  <si>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</si>
  <si>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</si>
  <si>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</si>
  <si>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</si>
  <si>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</si>
  <si>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</si>
  <si>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</si>
  <si>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</si>
  <si>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</si>
  <si>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</si>
  <si>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</si>
  <si>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</si>
  <si>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</si>
  <si>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</si>
  <si>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</si>
  <si>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</si>
  <si>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</si>
  <si>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</si>
  <si>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</si>
  <si>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</si>
  <si>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</si>
  <si>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</si>
  <si>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</si>
  <si>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</si>
  <si>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</si>
  <si>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</si>
  <si>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</si>
  <si>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</si>
  <si>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</si>
  <si>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</si>
  <si>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</si>
  <si>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</si>
  <si>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</si>
  <si>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</si>
  <si>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</si>
  <si>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</si>
  <si>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</si>
  <si>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</si>
  <si>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</si>
  <si>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</si>
  <si>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</si>
  <si>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</si>
  <si>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</si>
  <si>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</si>
  <si>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</si>
  <si>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</si>
  <si>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</si>
  <si>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</si>
  <si>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</si>
  <si>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</si>
  <si>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</si>
  <si>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</si>
  <si>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</si>
  <si>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</si>
  <si>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</si>
  <si>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</si>
  <si>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</si>
  <si>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</si>
  <si>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</si>
  <si>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</si>
  <si>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</si>
  <si>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</si>
  <si>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</si>
  <si>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</si>
  <si>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</si>
  <si>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</si>
  <si>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</si>
  <si>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</si>
  <si>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</si>
  <si>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</si>
  <si>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</si>
  <si>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</si>
  <si>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</si>
  <si>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</si>
  <si>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</si>
  <si>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</si>
  <si>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</si>
  <si>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</si>
  <si>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</si>
  <si>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</si>
  <si>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</si>
  <si>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</si>
  <si>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</si>
  <si>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</si>
  <si>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</si>
  <si>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</si>
  <si>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</si>
  <si>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</si>
  <si>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</si>
  <si>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</si>
  <si>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</si>
  <si>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</si>
  <si>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</si>
  <si>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</si>
  <si>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</si>
  <si>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</si>
  <si>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</si>
  <si>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</si>
  <si>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</si>
  <si>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</si>
  <si>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</si>
  <si>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</si>
  <si>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</si>
  <si>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</si>
  <si>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</si>
  <si>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</si>
  <si>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</si>
  <si>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</si>
  <si>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</si>
  <si>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</si>
  <si>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</si>
  <si>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</si>
  <si>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</si>
  <si>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</si>
  <si>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</si>
  <si>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</si>
  <si>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</si>
  <si>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</si>
  <si>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</si>
  <si>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</si>
  <si>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</si>
  <si>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</si>
  <si>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</si>
  <si>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</si>
  <si>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</si>
  <si>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</si>
  <si>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</si>
  <si>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</si>
  <si>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</si>
  <si>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</si>
  <si>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</si>
  <si>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</si>
  <si>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</si>
  <si>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</si>
  <si>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</si>
  <si>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</si>
  <si>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</si>
  <si>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</si>
  <si>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</si>
  <si>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</si>
  <si>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</si>
  <si>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</si>
  <si>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</si>
  <si>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</si>
  <si>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</si>
  <si>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</si>
  <si>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</si>
  <si>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</si>
  <si>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</si>
  <si>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</si>
  <si>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</si>
  <si>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</si>
  <si>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</si>
  <si>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</si>
  <si>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</si>
  <si>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</si>
  <si>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</si>
  <si>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</si>
  <si>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</si>
  <si>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</si>
  <si>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</si>
  <si>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</si>
  <si>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</si>
  <si>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</si>
  <si>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</si>
  <si>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</si>
  <si>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</si>
  <si>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</si>
  <si>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</si>
  <si>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</si>
  <si>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</si>
  <si>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</si>
  <si>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</si>
  <si>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</si>
  <si>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</si>
  <si>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</si>
  <si>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</si>
  <si>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</si>
  <si>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</si>
  <si>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</si>
  <si>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</si>
  <si>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</si>
  <si>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</si>
  <si>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</si>
  <si>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</si>
  <si>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</si>
  <si>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</si>
  <si>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</si>
  <si>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</si>
  <si>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</si>
  <si>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</si>
  <si>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</si>
  <si>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</si>
  <si>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</si>
  <si>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</si>
  <si>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</si>
  <si>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</si>
  <si>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</si>
  <si>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</si>
  <si>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</si>
  <si>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</si>
  <si>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</si>
  <si>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</si>
  <si>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</si>
  <si>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</si>
  <si>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</si>
  <si>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</si>
  <si>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</si>
  <si>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</si>
  <si>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</si>
  <si>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</si>
  <si>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</si>
  <si>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</si>
  <si>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</si>
  <si>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</si>
  <si>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</si>
  <si>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</si>
  <si>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</si>
  <si>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</si>
  <si>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</si>
  <si>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</si>
  <si>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</si>
  <si>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</si>
  <si>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</si>
  <si>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</si>
  <si>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</si>
  <si>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</si>
  <si>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</si>
  <si>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</si>
  <si>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</si>
  <si>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</si>
  <si>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</si>
  <si>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</si>
  <si>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</si>
  <si>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</si>
  <si>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</si>
  <si>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</si>
  <si>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</si>
  <si>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</si>
  <si>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</si>
  <si>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</si>
  <si>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</si>
  <si>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</si>
  <si>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</si>
  <si>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</si>
  <si>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</si>
  <si>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</si>
  <si>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</si>
  <si>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</si>
  <si>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</si>
  <si>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</si>
  <si>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</si>
  <si>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</si>
  <si>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</si>
  <si>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9 (Capital), N37</t>
  </si>
  <si>
    <t>ცხრილი 9 (Capital), N39</t>
  </si>
  <si>
    <t>ცხრილი 9 (Capital), N17</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</si>
  <si>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</si>
  <si>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</si>
  <si>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</si>
  <si>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</si>
  <si>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</si>
  <si>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</si>
  <si>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</si>
  <si>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ნილ ჯანინი</t>
  </si>
  <si>
    <t>თამაზ გიორგაძე</t>
  </si>
  <si>
    <t>ალასდაირ ბრიჩი</t>
  </si>
  <si>
    <t>ჰანნა ლოიკაინენი</t>
  </si>
  <si>
    <t>ჯონათან მუირი</t>
  </si>
  <si>
    <t>კახაბერ კიკნაველიძე</t>
  </si>
  <si>
    <t>ლევან ყულიჯანიშვილი</t>
  </si>
  <si>
    <t>მიხეილ გომართელი</t>
  </si>
  <si>
    <t>გიორგი ჭილაძე</t>
  </si>
  <si>
    <t>რამაზ კუკულაძე</t>
  </si>
  <si>
    <t>დავით წიკლაური</t>
  </si>
  <si>
    <t>Harding Loevner Management LP</t>
  </si>
  <si>
    <t>www.bog.ge</t>
  </si>
  <si>
    <t>ვასილ ხოდელი</t>
  </si>
  <si>
    <t>ბობოხიძე ვახტანგ</t>
  </si>
  <si>
    <t>JSC BGEO Group</t>
  </si>
  <si>
    <t>Bank of Georgia Group Plc</t>
  </si>
  <si>
    <t>სესილ დაერ ქუილენ</t>
  </si>
  <si>
    <t>ცხრილი 9 (Capital), N13</t>
  </si>
  <si>
    <t>JSC Georgia Capital</t>
  </si>
  <si>
    <t>Sum of REST_E</t>
  </si>
  <si>
    <t>CCY</t>
  </si>
  <si>
    <t>DATA_TYP</t>
  </si>
  <si>
    <t>OFF_BAL_PERIOD</t>
  </si>
  <si>
    <t>1-GEL</t>
  </si>
  <si>
    <t>2-FC</t>
  </si>
  <si>
    <t>Grand Total</t>
  </si>
  <si>
    <t>1-off_bal_loans</t>
  </si>
  <si>
    <t>1 --- 3 tvemde</t>
  </si>
  <si>
    <t>2 --- 5 clamde</t>
  </si>
  <si>
    <t>3 --- 5 celze meti</t>
  </si>
  <si>
    <t>1-off_bal_loans Total</t>
  </si>
  <si>
    <t>2-bal_loans off bal int</t>
  </si>
  <si>
    <t>2-bal_loans off bal int Total</t>
  </si>
  <si>
    <t>Values</t>
  </si>
  <si>
    <t>Sum of INT_E</t>
  </si>
  <si>
    <t>Total Sum of REST_E</t>
  </si>
  <si>
    <t>Total Sum of INT_E</t>
  </si>
  <si>
    <t>T-4</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</si>
</sst>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sz val="9"/>
      <color theme="1"/>
      <name val="Times New Roman"/>
      <family val="1"/>
    </font>
    <font>
      <sz val="9"/>
      <color rgb="FF333333"/>
      <name val="Times New Roman"/>
      <family val="1"/>
    </font>
    <font>
      <sz val="11"/>
      <color rgb="FF1F497D"/>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1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s>
  <cellStyleXfs count="2318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8" fontId="43"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8" fontId="43"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9" fontId="43"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4"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0" fontId="41" fillId="64" borderId="40" applyNumberFormat="0" applyAlignment="0" applyProtection="0"/>
    <xf numFmtId="0" fontId="44" fillId="65" borderId="41" applyNumberFormat="0" applyAlignment="0" applyProtection="0"/>
    <xf numFmtId="0" fontId="45" fillId="10" borderId="37"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0" fontId="44"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0" fontId="45" fillId="10" borderId="37"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0" fontId="44"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2" applyNumberFormat="0" applyAlignment="0" applyProtection="0">
      <alignment horizontal="left" vertical="center"/>
    </xf>
    <xf numFmtId="0" fontId="57" fillId="0" borderId="32" applyNumberFormat="0" applyAlignment="0" applyProtection="0">
      <alignment horizontal="left" vertical="center"/>
    </xf>
    <xf numFmtId="168" fontId="57" fillId="0" borderId="32"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3" applyNumberFormat="0" applyFill="0" applyAlignment="0" applyProtection="0"/>
    <xf numFmtId="169" fontId="58" fillId="0" borderId="43" applyNumberFormat="0" applyFill="0" applyAlignment="0" applyProtection="0"/>
    <xf numFmtId="0"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0" fontId="58" fillId="0" borderId="43" applyNumberFormat="0" applyFill="0" applyAlignment="0" applyProtection="0"/>
    <xf numFmtId="0" fontId="59" fillId="0" borderId="44" applyNumberFormat="0" applyFill="0" applyAlignment="0" applyProtection="0"/>
    <xf numFmtId="169" fontId="59" fillId="0" borderId="44" applyNumberFormat="0" applyFill="0" applyAlignment="0" applyProtection="0"/>
    <xf numFmtId="0"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0" fontId="59" fillId="0" borderId="44" applyNumberFormat="0" applyFill="0" applyAlignment="0" applyProtection="0"/>
    <xf numFmtId="0" fontId="60" fillId="0" borderId="45" applyNumberFormat="0" applyFill="0" applyAlignment="0" applyProtection="0"/>
    <xf numFmtId="169" fontId="60" fillId="0" borderId="45" applyNumberFormat="0" applyFill="0" applyAlignment="0" applyProtection="0"/>
    <xf numFmtId="0" fontId="60" fillId="0" borderId="45" applyNumberFormat="0" applyFill="0" applyAlignment="0" applyProtection="0"/>
    <xf numFmtId="168" fontId="60" fillId="0" borderId="45" applyNumberFormat="0" applyFill="0" applyAlignment="0" applyProtection="0"/>
    <xf numFmtId="0" fontId="60" fillId="0" borderId="45" applyNumberFormat="0" applyFill="0" applyAlignment="0" applyProtection="0"/>
    <xf numFmtId="168" fontId="60"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0" fontId="60" fillId="0" borderId="45"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8" fontId="71"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8" fontId="71"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9" fontId="71"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4"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0" fontId="69" fillId="43" borderId="40"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6" applyNumberFormat="0" applyFill="0" applyAlignment="0" applyProtection="0"/>
    <xf numFmtId="0" fontId="73" fillId="0" borderId="3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0" fontId="72" fillId="0" borderId="4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0" fontId="72"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7"/>
    <xf numFmtId="169" fontId="29" fillId="0" borderId="47"/>
    <xf numFmtId="168" fontId="29"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168" fontId="2" fillId="0" borderId="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30" fillId="74" borderId="48" applyNumberFormat="0" applyFont="0" applyAlignment="0" applyProtection="0"/>
    <xf numFmtId="168" fontId="2" fillId="0" borderId="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169" fontId="2" fillId="0" borderId="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2" fillId="0" borderId="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8" fontId="88"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8" fontId="88"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9" fontId="88"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5"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0" fontId="86" fillId="64" borderId="49"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8" fontId="97"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8" fontId="97"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9" fontId="97"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9"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0" fontId="50" fillId="0" borderId="50" applyNumberFormat="0" applyFill="0" applyAlignment="0" applyProtection="0"/>
    <xf numFmtId="0" fontId="28" fillId="0" borderId="51"/>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3" applyNumberFormat="0" applyFill="0" applyAlignment="0" applyProtection="0"/>
    <xf numFmtId="168" fontId="97" fillId="0" borderId="83" applyNumberFormat="0" applyFill="0" applyAlignment="0" applyProtection="0"/>
    <xf numFmtId="169" fontId="97" fillId="0" borderId="83" applyNumberFormat="0" applyFill="0" applyAlignment="0" applyProtection="0"/>
    <xf numFmtId="168" fontId="97" fillId="0" borderId="83" applyNumberFormat="0" applyFill="0" applyAlignment="0" applyProtection="0"/>
    <xf numFmtId="168" fontId="97" fillId="0" borderId="83" applyNumberFormat="0" applyFill="0" applyAlignment="0" applyProtection="0"/>
    <xf numFmtId="169" fontId="97" fillId="0" borderId="83" applyNumberFormat="0" applyFill="0" applyAlignment="0" applyProtection="0"/>
    <xf numFmtId="168" fontId="97" fillId="0" borderId="83" applyNumberFormat="0" applyFill="0" applyAlignment="0" applyProtection="0"/>
    <xf numFmtId="168" fontId="97" fillId="0" borderId="83" applyNumberFormat="0" applyFill="0" applyAlignment="0" applyProtection="0"/>
    <xf numFmtId="169" fontId="97" fillId="0" borderId="83" applyNumberFormat="0" applyFill="0" applyAlignment="0" applyProtection="0"/>
    <xf numFmtId="168" fontId="97" fillId="0" borderId="83" applyNumberFormat="0" applyFill="0" applyAlignment="0" applyProtection="0"/>
    <xf numFmtId="168" fontId="97" fillId="0" borderId="83" applyNumberFormat="0" applyFill="0" applyAlignment="0" applyProtection="0"/>
    <xf numFmtId="169" fontId="97" fillId="0" borderId="83" applyNumberFormat="0" applyFill="0" applyAlignment="0" applyProtection="0"/>
    <xf numFmtId="168" fontId="97"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169" fontId="97"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168" fontId="97"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168" fontId="97"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0" fontId="50" fillId="0" borderId="83" applyNumberFormat="0" applyFill="0" applyAlignment="0" applyProtection="0"/>
    <xf numFmtId="188" fontId="2" fillId="70" borderId="78" applyFont="0">
      <alignment horizontal="right" vertical="center"/>
    </xf>
    <xf numFmtId="3" fontId="2" fillId="70" borderId="78" applyFont="0">
      <alignment horizontal="right" vertical="center"/>
    </xf>
    <xf numFmtId="0" fontId="86" fillId="64" borderId="82" applyNumberFormat="0" applyAlignment="0" applyProtection="0"/>
    <xf numFmtId="168" fontId="88" fillId="64" borderId="82" applyNumberFormat="0" applyAlignment="0" applyProtection="0"/>
    <xf numFmtId="169" fontId="88" fillId="64" borderId="82" applyNumberFormat="0" applyAlignment="0" applyProtection="0"/>
    <xf numFmtId="168" fontId="88" fillId="64" borderId="82" applyNumberFormat="0" applyAlignment="0" applyProtection="0"/>
    <xf numFmtId="168" fontId="88" fillId="64" borderId="82" applyNumberFormat="0" applyAlignment="0" applyProtection="0"/>
    <xf numFmtId="169" fontId="88" fillId="64" borderId="82" applyNumberFormat="0" applyAlignment="0" applyProtection="0"/>
    <xf numFmtId="168" fontId="88" fillId="64" borderId="82" applyNumberFormat="0" applyAlignment="0" applyProtection="0"/>
    <xf numFmtId="168" fontId="88" fillId="64" borderId="82" applyNumberFormat="0" applyAlignment="0" applyProtection="0"/>
    <xf numFmtId="169" fontId="88" fillId="64" borderId="82" applyNumberFormat="0" applyAlignment="0" applyProtection="0"/>
    <xf numFmtId="168" fontId="88" fillId="64" borderId="82" applyNumberFormat="0" applyAlignment="0" applyProtection="0"/>
    <xf numFmtId="168" fontId="88" fillId="64" borderId="82" applyNumberFormat="0" applyAlignment="0" applyProtection="0"/>
    <xf numFmtId="169" fontId="88" fillId="64" borderId="82" applyNumberFormat="0" applyAlignment="0" applyProtection="0"/>
    <xf numFmtId="168" fontId="88"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169" fontId="88"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168" fontId="88"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168" fontId="88"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0" fontId="86" fillId="64" borderId="82" applyNumberFormat="0" applyAlignment="0" applyProtection="0"/>
    <xf numFmtId="3" fontId="2" fillId="75" borderId="78" applyFont="0">
      <alignment horizontal="right" vertical="center"/>
      <protection locked="0"/>
    </xf>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2"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2" fillId="74" borderId="81" applyNumberFormat="0" applyFont="0" applyAlignment="0" applyProtection="0"/>
    <xf numFmtId="0" fontId="30" fillId="74" borderId="81" applyNumberFormat="0" applyFont="0" applyAlignment="0" applyProtection="0"/>
    <xf numFmtId="0" fontId="2" fillId="74" borderId="81" applyNumberFormat="0" applyFont="0" applyAlignment="0" applyProtection="0"/>
    <xf numFmtId="0" fontId="2"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2"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0" fontId="30" fillId="74" borderId="81" applyNumberFormat="0" applyFont="0" applyAlignment="0" applyProtection="0"/>
    <xf numFmtId="3" fontId="2" fillId="72" borderId="78" applyFont="0">
      <alignment horizontal="right" vertical="center"/>
      <protection locked="0"/>
    </xf>
    <xf numFmtId="0" fontId="69" fillId="43" borderId="80" applyNumberFormat="0" applyAlignment="0" applyProtection="0"/>
    <xf numFmtId="168" fontId="71" fillId="43" borderId="80" applyNumberFormat="0" applyAlignment="0" applyProtection="0"/>
    <xf numFmtId="169" fontId="71" fillId="43" borderId="80" applyNumberFormat="0" applyAlignment="0" applyProtection="0"/>
    <xf numFmtId="168" fontId="71" fillId="43" borderId="80" applyNumberFormat="0" applyAlignment="0" applyProtection="0"/>
    <xf numFmtId="168" fontId="71" fillId="43" borderId="80" applyNumberFormat="0" applyAlignment="0" applyProtection="0"/>
    <xf numFmtId="169" fontId="71" fillId="43" borderId="80" applyNumberFormat="0" applyAlignment="0" applyProtection="0"/>
    <xf numFmtId="168" fontId="71" fillId="43" borderId="80" applyNumberFormat="0" applyAlignment="0" applyProtection="0"/>
    <xf numFmtId="168" fontId="71" fillId="43" borderId="80" applyNumberFormat="0" applyAlignment="0" applyProtection="0"/>
    <xf numFmtId="169" fontId="71" fillId="43" borderId="80" applyNumberFormat="0" applyAlignment="0" applyProtection="0"/>
    <xf numFmtId="168" fontId="71" fillId="43" borderId="80" applyNumberFormat="0" applyAlignment="0" applyProtection="0"/>
    <xf numFmtId="168" fontId="71" fillId="43" borderId="80" applyNumberFormat="0" applyAlignment="0" applyProtection="0"/>
    <xf numFmtId="169" fontId="71" fillId="43" borderId="80" applyNumberFormat="0" applyAlignment="0" applyProtection="0"/>
    <xf numFmtId="168" fontId="71"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169" fontId="71"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168" fontId="71"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168" fontId="71"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69" fillId="43" borderId="80" applyNumberFormat="0" applyAlignment="0" applyProtection="0"/>
    <xf numFmtId="0" fontId="2" fillId="71" borderId="79" applyNumberFormat="0" applyFont="0" applyBorder="0" applyProtection="0">
      <alignment horizontal="left" vertical="center"/>
    </xf>
    <xf numFmtId="9" fontId="2" fillId="71" borderId="78" applyFont="0" applyProtection="0">
      <alignment horizontal="right" vertical="center"/>
    </xf>
    <xf numFmtId="3" fontId="2" fillId="71" borderId="78" applyFont="0" applyProtection="0">
      <alignment horizontal="right" vertical="center"/>
    </xf>
    <xf numFmtId="0" fontId="65" fillId="70" borderId="79" applyFont="0" applyBorder="0">
      <alignment horizontal="center" wrapText="1"/>
    </xf>
    <xf numFmtId="168" fontId="57" fillId="0" borderId="76">
      <alignment horizontal="left" vertical="center"/>
    </xf>
    <xf numFmtId="0" fontId="57" fillId="0" borderId="76">
      <alignment horizontal="left" vertical="center"/>
    </xf>
    <xf numFmtId="0" fontId="57" fillId="0" borderId="76">
      <alignment horizontal="left" vertical="center"/>
    </xf>
    <xf numFmtId="0" fontId="2" fillId="69" borderId="78" applyNumberFormat="0" applyFont="0" applyBorder="0" applyProtection="0">
      <alignment horizontal="center" vertical="center"/>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39" fillId="0" borderId="78" applyNumberFormat="0" applyAlignment="0">
      <alignment horizontal="right"/>
      <protection locked="0"/>
    </xf>
    <xf numFmtId="0" fontId="41" fillId="64" borderId="80" applyNumberFormat="0" applyAlignment="0" applyProtection="0"/>
    <xf numFmtId="168" fontId="43" fillId="64" borderId="80" applyNumberFormat="0" applyAlignment="0" applyProtection="0"/>
    <xf numFmtId="169" fontId="43" fillId="64" borderId="80" applyNumberFormat="0" applyAlignment="0" applyProtection="0"/>
    <xf numFmtId="168" fontId="43" fillId="64" borderId="80" applyNumberFormat="0" applyAlignment="0" applyProtection="0"/>
    <xf numFmtId="168" fontId="43" fillId="64" borderId="80" applyNumberFormat="0" applyAlignment="0" applyProtection="0"/>
    <xf numFmtId="169" fontId="43" fillId="64" borderId="80" applyNumberFormat="0" applyAlignment="0" applyProtection="0"/>
    <xf numFmtId="168" fontId="43" fillId="64" borderId="80" applyNumberFormat="0" applyAlignment="0" applyProtection="0"/>
    <xf numFmtId="168" fontId="43" fillId="64" borderId="80" applyNumberFormat="0" applyAlignment="0" applyProtection="0"/>
    <xf numFmtId="169" fontId="43" fillId="64" borderId="80" applyNumberFormat="0" applyAlignment="0" applyProtection="0"/>
    <xf numFmtId="168" fontId="43" fillId="64" borderId="80" applyNumberFormat="0" applyAlignment="0" applyProtection="0"/>
    <xf numFmtId="168" fontId="43" fillId="64" borderId="80" applyNumberFormat="0" applyAlignment="0" applyProtection="0"/>
    <xf numFmtId="169" fontId="43" fillId="64" borderId="80" applyNumberFormat="0" applyAlignment="0" applyProtection="0"/>
    <xf numFmtId="168" fontId="43"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169" fontId="43"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168" fontId="43"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168" fontId="43"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41" fillId="64" borderId="80" applyNumberFormat="0" applyAlignment="0" applyProtection="0"/>
    <xf numFmtId="0" fontId="1" fillId="0" borderId="0"/>
    <xf numFmtId="169" fontId="29" fillId="37" borderId="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8"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8"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9"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0" fontId="41" fillId="64" borderId="100" applyNumberFormat="0" applyAlignment="0" applyProtection="0"/>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2" fillId="69" borderId="97" applyNumberFormat="0" applyFont="0" applyBorder="0" applyProtection="0">
      <alignment horizontal="center" vertical="center"/>
    </xf>
    <xf numFmtId="0" fontId="65" fillId="70" borderId="99" applyFont="0" applyBorder="0">
      <alignment horizontal="center" wrapText="1"/>
    </xf>
    <xf numFmtId="3" fontId="2" fillId="71" borderId="97" applyFont="0" applyProtection="0">
      <alignment horizontal="right" vertical="center"/>
    </xf>
    <xf numFmtId="9" fontId="2" fillId="71" borderId="97" applyFont="0" applyProtection="0">
      <alignment horizontal="right" vertical="center"/>
    </xf>
    <xf numFmtId="0" fontId="2" fillId="71" borderId="99" applyNumberFormat="0" applyFont="0" applyBorder="0" applyProtection="0">
      <alignment horizontal="left" vertical="center"/>
    </xf>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8"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8"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9"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0" fontId="69" fillId="43" borderId="100" applyNumberFormat="0" applyAlignment="0" applyProtection="0"/>
    <xf numFmtId="3" fontId="2" fillId="72" borderId="97" applyFont="0">
      <alignment horizontal="right" vertical="center"/>
      <protection locked="0"/>
    </xf>
    <xf numFmtId="0" fontId="102" fillId="0" borderId="0"/>
    <xf numFmtId="0" fontId="102" fillId="0" borderId="0"/>
    <xf numFmtId="0" fontId="102" fillId="0" borderId="0"/>
    <xf numFmtId="0" fontId="102" fillId="0" borderId="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3" fontId="2" fillId="75" borderId="97" applyFont="0">
      <alignment horizontal="right" vertical="center"/>
      <protection locked="0"/>
    </xf>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8"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8"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9"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0" fontId="86" fillId="64" borderId="102" applyNumberFormat="0" applyAlignment="0" applyProtection="0"/>
    <xf numFmtId="3" fontId="2" fillId="70" borderId="97" applyFont="0">
      <alignment horizontal="right" vertical="center"/>
    </xf>
    <xf numFmtId="188" fontId="2" fillId="70" borderId="97" applyFont="0">
      <alignment horizontal="right" vertical="center"/>
    </xf>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8"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8"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9"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168" fontId="97" fillId="0" borderId="103" applyNumberFormat="0" applyFill="0" applyAlignment="0" applyProtection="0"/>
    <xf numFmtId="169" fontId="97" fillId="0" borderId="103" applyNumberFormat="0" applyFill="0" applyAlignment="0" applyProtection="0"/>
    <xf numFmtId="168"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9"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8"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68" fontId="97"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0" fontId="50" fillId="0" borderId="103"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6"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168" fontId="88" fillId="64" borderId="102" applyNumberFormat="0" applyAlignment="0" applyProtection="0"/>
    <xf numFmtId="169" fontId="88" fillId="64" borderId="102" applyNumberFormat="0" applyAlignment="0" applyProtection="0"/>
    <xf numFmtId="168"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9"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8"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168" fontId="88"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0" fontId="86" fillId="64" borderId="102" applyNumberFormat="0" applyAlignment="0" applyProtection="0"/>
    <xf numFmtId="3" fontId="2" fillId="75" borderId="104" applyFont="0">
      <alignment horizontal="right" vertical="center"/>
      <protection locked="0"/>
    </xf>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2"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0" fontId="30" fillId="74" borderId="101" applyNumberFormat="0" applyFont="0" applyAlignment="0" applyProtection="0"/>
    <xf numFmtId="3" fontId="2" fillId="72" borderId="104" applyFont="0">
      <alignment horizontal="right" vertical="center"/>
      <protection locked="0"/>
    </xf>
    <xf numFmtId="0" fontId="69"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168" fontId="71" fillId="43" borderId="100" applyNumberFormat="0" applyAlignment="0" applyProtection="0"/>
    <xf numFmtId="169" fontId="71" fillId="43" borderId="100" applyNumberFormat="0" applyAlignment="0" applyProtection="0"/>
    <xf numFmtId="168"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9"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8"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168" fontId="71"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69" fillId="43" borderId="100"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5" fillId="70" borderId="105" applyFont="0" applyBorder="0">
      <alignment horizontal="center" wrapText="1"/>
    </xf>
    <xf numFmtId="0" fontId="2" fillId="69" borderId="104" applyNumberFormat="0" applyFont="0" applyBorder="0" applyProtection="0">
      <alignment horizontal="center" vertical="center"/>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41"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168" fontId="43" fillId="64" borderId="100" applyNumberFormat="0" applyAlignment="0" applyProtection="0"/>
    <xf numFmtId="169" fontId="43" fillId="64" borderId="100" applyNumberFormat="0" applyAlignment="0" applyProtection="0"/>
    <xf numFmtId="168"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9"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8"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168" fontId="43"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0"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168" fontId="43"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168" fontId="43"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169" fontId="43"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0" fontId="41" fillId="64" borderId="106" applyNumberFormat="0" applyAlignment="0" applyProtection="0"/>
    <xf numFmtId="168" fontId="43" fillId="64" borderId="106" applyNumberFormat="0" applyAlignment="0" applyProtection="0"/>
    <xf numFmtId="169" fontId="43" fillId="64" borderId="106" applyNumberFormat="0" applyAlignment="0" applyProtection="0"/>
    <xf numFmtId="168" fontId="43" fillId="64" borderId="106" applyNumberFormat="0" applyAlignment="0" applyProtection="0"/>
    <xf numFmtId="168" fontId="43" fillId="64" borderId="106" applyNumberFormat="0" applyAlignment="0" applyProtection="0"/>
    <xf numFmtId="169" fontId="43" fillId="64" borderId="106" applyNumberFormat="0" applyAlignment="0" applyProtection="0"/>
    <xf numFmtId="168" fontId="43" fillId="64" borderId="106" applyNumberFormat="0" applyAlignment="0" applyProtection="0"/>
    <xf numFmtId="168" fontId="43" fillId="64" borderId="106" applyNumberFormat="0" applyAlignment="0" applyProtection="0"/>
    <xf numFmtId="169" fontId="43" fillId="64" borderId="106" applyNumberFormat="0" applyAlignment="0" applyProtection="0"/>
    <xf numFmtId="168" fontId="43" fillId="64" borderId="106" applyNumberFormat="0" applyAlignment="0" applyProtection="0"/>
    <xf numFmtId="168" fontId="43" fillId="64" borderId="106" applyNumberFormat="0" applyAlignment="0" applyProtection="0"/>
    <xf numFmtId="169" fontId="43" fillId="64" borderId="106" applyNumberFormat="0" applyAlignment="0" applyProtection="0"/>
    <xf numFmtId="168" fontId="43" fillId="64" borderId="106" applyNumberFormat="0" applyAlignment="0" applyProtection="0"/>
    <xf numFmtId="0" fontId="41" fillId="64"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168" fontId="71"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168" fontId="71"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169" fontId="71"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0" fontId="69" fillId="43" borderId="106" applyNumberFormat="0" applyAlignment="0" applyProtection="0"/>
    <xf numFmtId="168" fontId="71" fillId="43" borderId="106" applyNumberFormat="0" applyAlignment="0" applyProtection="0"/>
    <xf numFmtId="169" fontId="71" fillId="43" borderId="106" applyNumberFormat="0" applyAlignment="0" applyProtection="0"/>
    <xf numFmtId="168" fontId="71" fillId="43" borderId="106" applyNumberFormat="0" applyAlignment="0" applyProtection="0"/>
    <xf numFmtId="168" fontId="71" fillId="43" borderId="106" applyNumberFormat="0" applyAlignment="0" applyProtection="0"/>
    <xf numFmtId="169" fontId="71" fillId="43" borderId="106" applyNumberFormat="0" applyAlignment="0" applyProtection="0"/>
    <xf numFmtId="168" fontId="71" fillId="43" borderId="106" applyNumberFormat="0" applyAlignment="0" applyProtection="0"/>
    <xf numFmtId="168" fontId="71" fillId="43" borderId="106" applyNumberFormat="0" applyAlignment="0" applyProtection="0"/>
    <xf numFmtId="169" fontId="71" fillId="43" borderId="106" applyNumberFormat="0" applyAlignment="0" applyProtection="0"/>
    <xf numFmtId="168" fontId="71" fillId="43" borderId="106" applyNumberFormat="0" applyAlignment="0" applyProtection="0"/>
    <xf numFmtId="168" fontId="71" fillId="43" borderId="106" applyNumberFormat="0" applyAlignment="0" applyProtection="0"/>
    <xf numFmtId="169" fontId="71" fillId="43" borderId="106" applyNumberFormat="0" applyAlignment="0" applyProtection="0"/>
    <xf numFmtId="168" fontId="71" fillId="43" borderId="106" applyNumberFormat="0" applyAlignment="0" applyProtection="0"/>
    <xf numFmtId="0" fontId="69" fillId="43" borderId="106" applyNumberForma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2"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30" fillId="74" borderId="107" applyNumberFormat="0" applyFont="0" applyAlignment="0" applyProtection="0"/>
    <xf numFmtId="0" fontId="2"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2"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30"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168" fontId="88"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168" fontId="88"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169" fontId="88"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0" fontId="86" fillId="64" borderId="108" applyNumberFormat="0" applyAlignment="0" applyProtection="0"/>
    <xf numFmtId="168" fontId="88" fillId="64" borderId="108" applyNumberFormat="0" applyAlignment="0" applyProtection="0"/>
    <xf numFmtId="169" fontId="88" fillId="64" borderId="108" applyNumberFormat="0" applyAlignment="0" applyProtection="0"/>
    <xf numFmtId="168" fontId="88" fillId="64" borderId="108" applyNumberFormat="0" applyAlignment="0" applyProtection="0"/>
    <xf numFmtId="168" fontId="88" fillId="64" borderId="108" applyNumberFormat="0" applyAlignment="0" applyProtection="0"/>
    <xf numFmtId="169" fontId="88" fillId="64" borderId="108" applyNumberFormat="0" applyAlignment="0" applyProtection="0"/>
    <xf numFmtId="168" fontId="88" fillId="64" borderId="108" applyNumberFormat="0" applyAlignment="0" applyProtection="0"/>
    <xf numFmtId="168" fontId="88" fillId="64" borderId="108" applyNumberFormat="0" applyAlignment="0" applyProtection="0"/>
    <xf numFmtId="169" fontId="88" fillId="64" borderId="108" applyNumberFormat="0" applyAlignment="0" applyProtection="0"/>
    <xf numFmtId="168" fontId="88" fillId="64" borderId="108" applyNumberFormat="0" applyAlignment="0" applyProtection="0"/>
    <xf numFmtId="168" fontId="88" fillId="64" borderId="108" applyNumberFormat="0" applyAlignment="0" applyProtection="0"/>
    <xf numFmtId="169" fontId="88" fillId="64" borderId="108" applyNumberFormat="0" applyAlignment="0" applyProtection="0"/>
    <xf numFmtId="168" fontId="88" fillId="64" borderId="108" applyNumberFormat="0" applyAlignment="0" applyProtection="0"/>
    <xf numFmtId="0" fontId="86" fillId="64" borderId="108" applyNumberFormat="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168" fontId="97"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168" fontId="97"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169" fontId="97"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0" fontId="50" fillId="0" borderId="109" applyNumberFormat="0" applyFill="0" applyAlignment="0" applyProtection="0"/>
    <xf numFmtId="168" fontId="97" fillId="0" borderId="109" applyNumberFormat="0" applyFill="0" applyAlignment="0" applyProtection="0"/>
    <xf numFmtId="169" fontId="97" fillId="0" borderId="109" applyNumberFormat="0" applyFill="0" applyAlignment="0" applyProtection="0"/>
    <xf numFmtId="168" fontId="97" fillId="0" borderId="109" applyNumberFormat="0" applyFill="0" applyAlignment="0" applyProtection="0"/>
    <xf numFmtId="168" fontId="97" fillId="0" borderId="109" applyNumberFormat="0" applyFill="0" applyAlignment="0" applyProtection="0"/>
    <xf numFmtId="169" fontId="97" fillId="0" borderId="109" applyNumberFormat="0" applyFill="0" applyAlignment="0" applyProtection="0"/>
    <xf numFmtId="168" fontId="97" fillId="0" borderId="109" applyNumberFormat="0" applyFill="0" applyAlignment="0" applyProtection="0"/>
    <xf numFmtId="168" fontId="97" fillId="0" borderId="109" applyNumberFormat="0" applyFill="0" applyAlignment="0" applyProtection="0"/>
    <xf numFmtId="169" fontId="97" fillId="0" borderId="109" applyNumberFormat="0" applyFill="0" applyAlignment="0" applyProtection="0"/>
    <xf numFmtId="168" fontId="97" fillId="0" borderId="109" applyNumberFormat="0" applyFill="0" applyAlignment="0" applyProtection="0"/>
    <xf numFmtId="168" fontId="97" fillId="0" borderId="109" applyNumberFormat="0" applyFill="0" applyAlignment="0" applyProtection="0"/>
    <xf numFmtId="169" fontId="97" fillId="0" borderId="109" applyNumberFormat="0" applyFill="0" applyAlignment="0" applyProtection="0"/>
    <xf numFmtId="168" fontId="97" fillId="0" borderId="109" applyNumberFormat="0" applyFill="0" applyAlignment="0" applyProtection="0"/>
    <xf numFmtId="0" fontId="50" fillId="0" borderId="109" applyNumberFormat="0" applyFill="0" applyAlignment="0" applyProtection="0"/>
    <xf numFmtId="0" fontId="50" fillId="0" borderId="114" applyNumberFormat="0" applyFill="0" applyAlignment="0" applyProtection="0"/>
    <xf numFmtId="168" fontId="97" fillId="0" borderId="114" applyNumberFormat="0" applyFill="0" applyAlignment="0" applyProtection="0"/>
    <xf numFmtId="169" fontId="97" fillId="0" borderId="114" applyNumberFormat="0" applyFill="0" applyAlignment="0" applyProtection="0"/>
    <xf numFmtId="168" fontId="97" fillId="0" borderId="114" applyNumberFormat="0" applyFill="0" applyAlignment="0" applyProtection="0"/>
    <xf numFmtId="168" fontId="97" fillId="0" borderId="114" applyNumberFormat="0" applyFill="0" applyAlignment="0" applyProtection="0"/>
    <xf numFmtId="169" fontId="97" fillId="0" borderId="114" applyNumberFormat="0" applyFill="0" applyAlignment="0" applyProtection="0"/>
    <xf numFmtId="168" fontId="97" fillId="0" borderId="114" applyNumberFormat="0" applyFill="0" applyAlignment="0" applyProtection="0"/>
    <xf numFmtId="168" fontId="97" fillId="0" borderId="114" applyNumberFormat="0" applyFill="0" applyAlignment="0" applyProtection="0"/>
    <xf numFmtId="169" fontId="97" fillId="0" borderId="114" applyNumberFormat="0" applyFill="0" applyAlignment="0" applyProtection="0"/>
    <xf numFmtId="168" fontId="97" fillId="0" borderId="114" applyNumberFormat="0" applyFill="0" applyAlignment="0" applyProtection="0"/>
    <xf numFmtId="168" fontId="97" fillId="0" borderId="114" applyNumberFormat="0" applyFill="0" applyAlignment="0" applyProtection="0"/>
    <xf numFmtId="169" fontId="97" fillId="0" borderId="114" applyNumberFormat="0" applyFill="0" applyAlignment="0" applyProtection="0"/>
    <xf numFmtId="168" fontId="97"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169" fontId="97"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168" fontId="97"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168" fontId="97"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0" fontId="50" fillId="0" borderId="114" applyNumberFormat="0" applyFill="0" applyAlignment="0" applyProtection="0"/>
    <xf numFmtId="188" fontId="2" fillId="70" borderId="97" applyFont="0">
      <alignment horizontal="right" vertical="center"/>
    </xf>
    <xf numFmtId="3" fontId="2" fillId="70" borderId="97" applyFont="0">
      <alignment horizontal="right" vertical="center"/>
    </xf>
    <xf numFmtId="0" fontId="86" fillId="64" borderId="113" applyNumberFormat="0" applyAlignment="0" applyProtection="0"/>
    <xf numFmtId="168" fontId="88" fillId="64" borderId="113" applyNumberFormat="0" applyAlignment="0" applyProtection="0"/>
    <xf numFmtId="169" fontId="88" fillId="64" borderId="113" applyNumberFormat="0" applyAlignment="0" applyProtection="0"/>
    <xf numFmtId="168" fontId="88" fillId="64" borderId="113" applyNumberFormat="0" applyAlignment="0" applyProtection="0"/>
    <xf numFmtId="168" fontId="88" fillId="64" borderId="113" applyNumberFormat="0" applyAlignment="0" applyProtection="0"/>
    <xf numFmtId="169" fontId="88" fillId="64" borderId="113" applyNumberFormat="0" applyAlignment="0" applyProtection="0"/>
    <xf numFmtId="168" fontId="88" fillId="64" borderId="113" applyNumberFormat="0" applyAlignment="0" applyProtection="0"/>
    <xf numFmtId="168" fontId="88" fillId="64" borderId="113" applyNumberFormat="0" applyAlignment="0" applyProtection="0"/>
    <xf numFmtId="169" fontId="88" fillId="64" borderId="113" applyNumberFormat="0" applyAlignment="0" applyProtection="0"/>
    <xf numFmtId="168" fontId="88" fillId="64" borderId="113" applyNumberFormat="0" applyAlignment="0" applyProtection="0"/>
    <xf numFmtId="168" fontId="88" fillId="64" borderId="113" applyNumberFormat="0" applyAlignment="0" applyProtection="0"/>
    <xf numFmtId="169" fontId="88" fillId="64" borderId="113" applyNumberFormat="0" applyAlignment="0" applyProtection="0"/>
    <xf numFmtId="168" fontId="88"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169" fontId="88"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168" fontId="88"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168" fontId="88"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0" fontId="86" fillId="64" borderId="113" applyNumberFormat="0" applyAlignment="0" applyProtection="0"/>
    <xf numFmtId="3" fontId="2" fillId="75" borderId="97"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2"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2" fillId="74" borderId="112" applyNumberFormat="0" applyFont="0" applyAlignment="0" applyProtection="0"/>
    <xf numFmtId="0" fontId="30"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2"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0" fontId="30" fillId="74" borderId="112" applyNumberFormat="0" applyFont="0" applyAlignment="0" applyProtection="0"/>
    <xf numFmtId="3" fontId="2" fillId="72" borderId="97" applyFont="0">
      <alignment horizontal="right" vertical="center"/>
      <protection locked="0"/>
    </xf>
    <xf numFmtId="0" fontId="69" fillId="43" borderId="111" applyNumberFormat="0" applyAlignment="0" applyProtection="0"/>
    <xf numFmtId="168" fontId="71" fillId="43" borderId="111" applyNumberFormat="0" applyAlignment="0" applyProtection="0"/>
    <xf numFmtId="169" fontId="71" fillId="43" borderId="111" applyNumberFormat="0" applyAlignment="0" applyProtection="0"/>
    <xf numFmtId="168" fontId="71" fillId="43" borderId="111" applyNumberFormat="0" applyAlignment="0" applyProtection="0"/>
    <xf numFmtId="168" fontId="71" fillId="43" borderId="111" applyNumberFormat="0" applyAlignment="0" applyProtection="0"/>
    <xf numFmtId="169" fontId="71" fillId="43" borderId="111" applyNumberFormat="0" applyAlignment="0" applyProtection="0"/>
    <xf numFmtId="168" fontId="71" fillId="43" borderId="111" applyNumberFormat="0" applyAlignment="0" applyProtection="0"/>
    <xf numFmtId="168" fontId="71" fillId="43" borderId="111" applyNumberFormat="0" applyAlignment="0" applyProtection="0"/>
    <xf numFmtId="169" fontId="71" fillId="43" borderId="111" applyNumberFormat="0" applyAlignment="0" applyProtection="0"/>
    <xf numFmtId="168" fontId="71" fillId="43" borderId="111" applyNumberFormat="0" applyAlignment="0" applyProtection="0"/>
    <xf numFmtId="168" fontId="71" fillId="43" borderId="111" applyNumberFormat="0" applyAlignment="0" applyProtection="0"/>
    <xf numFmtId="169" fontId="71" fillId="43" borderId="111" applyNumberFormat="0" applyAlignment="0" applyProtection="0"/>
    <xf numFmtId="168" fontId="71"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169" fontId="71"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168" fontId="71"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168" fontId="71"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69" fillId="43" borderId="111" applyNumberFormat="0" applyAlignment="0" applyProtection="0"/>
    <xf numFmtId="0" fontId="2" fillId="71" borderId="99"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5" fillId="70" borderId="99" applyFont="0" applyBorder="0">
      <alignment horizontal="center" wrapText="1"/>
    </xf>
    <xf numFmtId="168" fontId="57" fillId="0" borderId="110">
      <alignment horizontal="left" vertical="center"/>
    </xf>
    <xf numFmtId="0" fontId="57" fillId="0" borderId="110">
      <alignment horizontal="left" vertical="center"/>
    </xf>
    <xf numFmtId="0" fontId="57" fillId="0" borderId="110">
      <alignment horizontal="left" vertical="center"/>
    </xf>
    <xf numFmtId="0" fontId="2" fillId="69" borderId="97" applyNumberFormat="0" applyFont="0" applyBorder="0" applyProtection="0">
      <alignment horizontal="center" vertical="center"/>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41" fillId="64" borderId="111" applyNumberFormat="0" applyAlignment="0" applyProtection="0"/>
    <xf numFmtId="168" fontId="43" fillId="64" borderId="111" applyNumberFormat="0" applyAlignment="0" applyProtection="0"/>
    <xf numFmtId="169" fontId="43" fillId="64" borderId="111" applyNumberFormat="0" applyAlignment="0" applyProtection="0"/>
    <xf numFmtId="168" fontId="43" fillId="64" borderId="111" applyNumberFormat="0" applyAlignment="0" applyProtection="0"/>
    <xf numFmtId="168" fontId="43" fillId="64" borderId="111" applyNumberFormat="0" applyAlignment="0" applyProtection="0"/>
    <xf numFmtId="169" fontId="43" fillId="64" borderId="111" applyNumberFormat="0" applyAlignment="0" applyProtection="0"/>
    <xf numFmtId="168" fontId="43" fillId="64" borderId="111" applyNumberFormat="0" applyAlignment="0" applyProtection="0"/>
    <xf numFmtId="168" fontId="43" fillId="64" borderId="111" applyNumberFormat="0" applyAlignment="0" applyProtection="0"/>
    <xf numFmtId="169" fontId="43" fillId="64" borderId="111" applyNumberFormat="0" applyAlignment="0" applyProtection="0"/>
    <xf numFmtId="168" fontId="43" fillId="64" borderId="111" applyNumberFormat="0" applyAlignment="0" applyProtection="0"/>
    <xf numFmtId="168" fontId="43" fillId="64" borderId="111" applyNumberFormat="0" applyAlignment="0" applyProtection="0"/>
    <xf numFmtId="169" fontId="43" fillId="64" borderId="111" applyNumberFormat="0" applyAlignment="0" applyProtection="0"/>
    <xf numFmtId="168" fontId="43"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169" fontId="43"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168" fontId="43"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168" fontId="43"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xf numFmtId="0" fontId="41" fillId="64" borderId="111" applyNumberFormat="0" applyAlignment="0" applyProtection="0"/>
  </cellStyleXfs>
  <cellXfs count="55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3"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4" fillId="0" borderId="0" xfId="0" applyFont="1" applyBorder="1" applyAlignment="1">
      <alignment vertical="center"/>
    </xf>
    <xf numFmtId="0" fontId="4" fillId="0" borderId="0" xfId="0" applyFont="1" applyBorder="1" applyAlignment="1">
      <alignment vertical="center" wrapText="1"/>
    </xf>
    <xf numFmtId="0" fontId="4" fillId="0" borderId="18" xfId="0" applyFont="1" applyBorder="1"/>
    <xf numFmtId="0" fontId="7" fillId="3" borderId="23" xfId="9" applyFont="1" applyFill="1" applyBorder="1" applyAlignment="1" applyProtection="1">
      <alignment horizontal="left" vertical="center"/>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3"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3" xfId="0" applyFont="1" applyFill="1" applyBorder="1" applyAlignment="1">
      <alignment horizontal="left" vertical="center" indent="1"/>
    </xf>
    <xf numFmtId="0" fontId="22" fillId="0" borderId="24" xfId="0" applyFont="1" applyFill="1" applyBorder="1" applyAlignment="1"/>
    <xf numFmtId="0" fontId="4" fillId="0" borderId="53" xfId="0" applyFont="1" applyBorder="1"/>
    <xf numFmtId="0" fontId="4" fillId="0" borderId="54"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2" xfId="0" applyNumberFormat="1" applyFont="1" applyBorder="1" applyAlignment="1">
      <alignment horizontal="center"/>
    </xf>
    <xf numFmtId="167" fontId="26" fillId="0" borderId="60" xfId="0" applyNumberFormat="1" applyFont="1" applyBorder="1" applyAlignment="1">
      <alignment horizontal="center"/>
    </xf>
    <xf numFmtId="167" fontId="20" fillId="0" borderId="60" xfId="0" applyNumberFormat="1" applyFont="1" applyBorder="1" applyAlignment="1">
      <alignment horizontal="center"/>
    </xf>
    <xf numFmtId="167" fontId="26" fillId="0" borderId="63" xfId="0" applyNumberFormat="1" applyFont="1" applyBorder="1" applyAlignment="1">
      <alignment horizontal="center"/>
    </xf>
    <xf numFmtId="167" fontId="25" fillId="36" borderId="55" xfId="0" applyNumberFormat="1" applyFont="1" applyFill="1" applyBorder="1" applyAlignment="1">
      <alignment horizontal="center"/>
    </xf>
    <xf numFmtId="167" fontId="26" fillId="0" borderId="59" xfId="0" applyNumberFormat="1" applyFont="1" applyBorder="1" applyAlignment="1">
      <alignment horizontal="center"/>
    </xf>
    <xf numFmtId="0" fontId="26" fillId="0" borderId="23" xfId="0" applyFont="1" applyBorder="1" applyAlignment="1">
      <alignment horizontal="center"/>
    </xf>
    <xf numFmtId="0" fontId="25" fillId="36" borderId="56" xfId="0" applyFont="1" applyFill="1" applyBorder="1" applyAlignment="1">
      <alignment wrapText="1"/>
    </xf>
    <xf numFmtId="167" fontId="25" fillId="36" borderId="58"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0" fillId="0" borderId="0" xfId="0" applyFont="1" applyFill="1"/>
    <xf numFmtId="0" fontId="4" fillId="0" borderId="64" xfId="0" applyFont="1" applyBorder="1"/>
    <xf numFmtId="0" fontId="4" fillId="0" borderId="19" xfId="0" applyFont="1" applyBorder="1"/>
    <xf numFmtId="0" fontId="4" fillId="0" borderId="23" xfId="0" applyFont="1" applyBorder="1"/>
    <xf numFmtId="0" fontId="12" fillId="0" borderId="0" xfId="0" applyFont="1" applyAlignment="1"/>
    <xf numFmtId="0" fontId="15" fillId="3" borderId="24"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4"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9"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5" fillId="0" borderId="27" xfId="0" applyNumberFormat="1" applyFont="1" applyFill="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0" xfId="0" applyNumberFormat="1" applyFont="1" applyFill="1" applyBorder="1" applyAlignment="1">
      <alignment horizontal="center"/>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4" xfId="0" applyNumberFormat="1" applyFont="1" applyFill="1" applyBorder="1" applyAlignment="1" applyProtection="1">
      <alignment vertical="center"/>
      <protection locked="0"/>
    </xf>
    <xf numFmtId="193" fontId="18"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4" xfId="0"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57"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36" borderId="24" xfId="0" applyNumberFormat="1" applyFont="1" applyFill="1" applyBorder="1"/>
    <xf numFmtId="193" fontId="4" fillId="36" borderId="25"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6" fillId="0" borderId="0" xfId="0" applyNumberFormat="1" applyFont="1"/>
    <xf numFmtId="0" fontId="4" fillId="0" borderId="28" xfId="0" applyFont="1" applyBorder="1" applyAlignment="1">
      <alignment horizontal="center" vertical="center"/>
    </xf>
    <xf numFmtId="0" fontId="4" fillId="0" borderId="28"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9" fontId="4" fillId="0" borderId="22" xfId="20961" applyFont="1" applyBorder="1"/>
    <xf numFmtId="9" fontId="4" fillId="36" borderId="25" xfId="20961" applyFont="1" applyFill="1" applyBorder="1"/>
    <xf numFmtId="167" fontId="6" fillId="36" borderId="24"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1"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19" xfId="0" applyFont="1" applyFill="1" applyBorder="1" applyAlignment="1">
      <alignment vertical="center"/>
    </xf>
    <xf numFmtId="0" fontId="4" fillId="0" borderId="73" xfId="0" applyFont="1" applyFill="1" applyBorder="1" applyAlignment="1">
      <alignment vertical="center"/>
    </xf>
    <xf numFmtId="0" fontId="4" fillId="0" borderId="75" xfId="0" applyFont="1" applyFill="1" applyBorder="1" applyAlignment="1">
      <alignment vertical="center"/>
    </xf>
    <xf numFmtId="0" fontId="4" fillId="0" borderId="18"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7"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0" xfId="0" applyFont="1" applyFill="1" applyBorder="1" applyAlignment="1">
      <alignment vertical="center"/>
    </xf>
    <xf numFmtId="0" fontId="4" fillId="0" borderId="70" xfId="0" applyFont="1" applyFill="1" applyBorder="1" applyAlignment="1">
      <alignment horizontal="center" vertical="center"/>
    </xf>
    <xf numFmtId="0" fontId="4" fillId="3" borderId="76" xfId="0" applyFont="1" applyFill="1" applyBorder="1" applyAlignment="1">
      <alignment vertical="center"/>
    </xf>
    <xf numFmtId="0" fontId="14" fillId="3" borderId="89" xfId="0" applyFont="1" applyFill="1" applyBorder="1" applyAlignment="1">
      <alignment horizontal="left"/>
    </xf>
    <xf numFmtId="0" fontId="14" fillId="3" borderId="90" xfId="0" applyFont="1" applyFill="1" applyBorder="1" applyAlignment="1">
      <alignment horizontal="left"/>
    </xf>
    <xf numFmtId="0" fontId="4" fillId="0" borderId="0" xfId="0" applyFont="1"/>
    <xf numFmtId="0" fontId="4" fillId="0" borderId="0" xfId="0" applyFont="1" applyFill="1"/>
    <xf numFmtId="0" fontId="6" fillId="3" borderId="92" xfId="0" applyFont="1" applyFill="1" applyBorder="1" applyAlignment="1">
      <alignment vertical="center"/>
    </xf>
    <xf numFmtId="0" fontId="4" fillId="0" borderId="93" xfId="0" applyFont="1" applyFill="1" applyBorder="1" applyAlignment="1">
      <alignment horizontal="center" vertical="center"/>
    </xf>
    <xf numFmtId="0" fontId="6" fillId="0" borderId="24" xfId="0" applyFont="1" applyFill="1" applyBorder="1" applyAlignment="1">
      <alignment vertical="center"/>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93" xfId="0" applyBorder="1"/>
    <xf numFmtId="0" fontId="0" fillId="0" borderId="93" xfId="0" applyBorder="1" applyAlignment="1">
      <alignment horizontal="center"/>
    </xf>
    <xf numFmtId="0" fontId="4" fillId="0" borderId="77" xfId="0" applyFont="1" applyBorder="1" applyAlignment="1">
      <alignment vertical="center" wrapText="1"/>
    </xf>
    <xf numFmtId="0" fontId="14" fillId="0" borderId="77" xfId="0" applyFont="1" applyBorder="1" applyAlignment="1">
      <alignment vertical="center" wrapText="1"/>
    </xf>
    <xf numFmtId="0" fontId="0" fillId="0" borderId="23" xfId="0" applyBorder="1"/>
    <xf numFmtId="0" fontId="6" fillId="36" borderId="94" xfId="0" applyFont="1" applyFill="1" applyBorder="1" applyAlignment="1">
      <alignment vertical="center" wrapText="1"/>
    </xf>
    <xf numFmtId="167" fontId="6" fillId="36" borderId="25" xfId="0" applyNumberFormat="1" applyFont="1" applyFill="1" applyBorder="1" applyAlignment="1">
      <alignment horizontal="center" vertical="center"/>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93" xfId="0" applyFont="1" applyFill="1" applyBorder="1" applyAlignment="1">
      <alignment horizontal="left" vertical="center" wrapText="1"/>
    </xf>
    <xf numFmtId="0" fontId="6" fillId="36" borderId="78" xfId="0" applyFont="1" applyFill="1" applyBorder="1" applyAlignment="1">
      <alignment horizontal="left" vertical="center" wrapText="1"/>
    </xf>
    <xf numFmtId="0" fontId="6" fillId="36" borderId="91" xfId="0" applyFont="1" applyFill="1" applyBorder="1" applyAlignment="1">
      <alignment horizontal="left" vertical="center" wrapText="1"/>
    </xf>
    <xf numFmtId="0" fontId="4" fillId="0" borderId="93" xfId="0" applyFont="1" applyFill="1" applyBorder="1" applyAlignment="1">
      <alignment horizontal="right" vertical="center" wrapText="1"/>
    </xf>
    <xf numFmtId="0" fontId="4" fillId="0" borderId="78" xfId="0" applyFont="1" applyFill="1" applyBorder="1" applyAlignment="1">
      <alignment horizontal="left" vertical="center" wrapText="1"/>
    </xf>
    <xf numFmtId="0" fontId="4" fillId="0" borderId="91" xfId="0" applyFont="1" applyFill="1" applyBorder="1" applyAlignment="1">
      <alignment horizontal="left" vertical="center" wrapText="1"/>
    </xf>
    <xf numFmtId="0" fontId="109" fillId="0" borderId="93" xfId="0" applyFont="1" applyFill="1" applyBorder="1" applyAlignment="1">
      <alignment horizontal="right" vertical="center" wrapText="1"/>
    </xf>
    <xf numFmtId="0" fontId="109" fillId="0" borderId="78" xfId="0" applyFont="1" applyFill="1" applyBorder="1" applyAlignment="1">
      <alignment horizontal="left" vertical="center" wrapText="1"/>
    </xf>
    <xf numFmtId="0" fontId="109" fillId="0" borderId="91" xfId="0" applyFont="1" applyFill="1" applyBorder="1" applyAlignment="1">
      <alignment horizontal="left" vertical="center" wrapText="1"/>
    </xf>
    <xf numFmtId="9" fontId="6" fillId="36" borderId="78" xfId="20961" applyFont="1" applyFill="1" applyBorder="1" applyAlignment="1">
      <alignment horizontal="left" vertical="center" wrapText="1"/>
    </xf>
    <xf numFmtId="0" fontId="6" fillId="36" borderId="78"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6" fillId="0" borderId="93" xfId="0" applyFont="1" applyFill="1" applyBorder="1" applyAlignment="1">
      <alignment horizontal="left" vertical="center" wrapText="1"/>
    </xf>
    <xf numFmtId="9" fontId="109" fillId="0" borderId="78" xfId="20961" applyFont="1" applyFill="1" applyBorder="1" applyAlignment="1">
      <alignment horizontal="left" vertical="center" wrapText="1"/>
    </xf>
    <xf numFmtId="0" fontId="6" fillId="0" borderId="9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3" xfId="5" applyNumberFormat="1" applyFont="1" applyFill="1" applyBorder="1" applyAlignment="1" applyProtection="1">
      <alignment horizontal="left" vertical="center"/>
      <protection locked="0"/>
    </xf>
    <xf numFmtId="0" fontId="111" fillId="0" borderId="24" xfId="9" applyFont="1" applyFill="1" applyBorder="1" applyAlignment="1" applyProtection="1">
      <alignment horizontal="left" vertical="center" wrapText="1"/>
      <protection locked="0"/>
    </xf>
    <xf numFmtId="9" fontId="111" fillId="0" borderId="24" xfId="20961" applyFont="1" applyFill="1" applyBorder="1" applyAlignment="1" applyProtection="1">
      <alignment horizontal="left" vertical="center"/>
    </xf>
    <xf numFmtId="37" fontId="7" fillId="0" borderId="25" xfId="1" applyNumberFormat="1" applyFont="1" applyFill="1" applyBorder="1" applyAlignment="1" applyProtection="1">
      <alignment horizontal="left" vertical="center"/>
    </xf>
    <xf numFmtId="0" fontId="11" fillId="0" borderId="78" xfId="17" applyFill="1" applyBorder="1" applyAlignment="1" applyProtection="1"/>
    <xf numFmtId="49" fontId="109" fillId="0" borderId="93" xfId="0" applyNumberFormat="1" applyFont="1" applyFill="1" applyBorder="1" applyAlignment="1">
      <alignment horizontal="right" vertical="center" wrapText="1"/>
    </xf>
    <xf numFmtId="0" fontId="7" fillId="3" borderId="78" xfId="20960" applyFont="1" applyFill="1" applyBorder="1" applyAlignment="1" applyProtection="1"/>
    <xf numFmtId="0" fontId="106" fillId="0" borderId="78" xfId="20960" applyFont="1" applyFill="1" applyBorder="1" applyAlignment="1" applyProtection="1">
      <alignment horizontal="center" vertical="center"/>
    </xf>
    <xf numFmtId="0" fontId="4" fillId="0" borderId="78" xfId="0" applyFont="1" applyBorder="1"/>
    <xf numFmtId="0" fontId="11" fillId="0" borderId="78" xfId="17" applyFill="1" applyBorder="1" applyAlignment="1" applyProtection="1">
      <alignment horizontal="left" vertical="center" wrapText="1"/>
    </xf>
    <xf numFmtId="49" fontId="109" fillId="0" borderId="78" xfId="0" applyNumberFormat="1" applyFont="1" applyFill="1" applyBorder="1" applyAlignment="1">
      <alignment horizontal="right" vertical="center" wrapText="1"/>
    </xf>
    <xf numFmtId="0" fontId="11" fillId="0" borderId="78" xfId="17" applyFill="1" applyBorder="1" applyAlignment="1" applyProtection="1">
      <alignment horizontal="left" vertical="center"/>
    </xf>
    <xf numFmtId="0" fontId="11" fillId="0" borderId="78" xfId="17" applyBorder="1" applyAlignment="1" applyProtection="1"/>
    <xf numFmtId="0" fontId="4" fillId="0" borderId="78" xfId="0" applyFont="1" applyFill="1" applyBorder="1"/>
    <xf numFmtId="193" fontId="7" fillId="0" borderId="78" xfId="0" applyNumberFormat="1" applyFont="1" applyFill="1" applyBorder="1" applyAlignment="1" applyProtection="1">
      <alignment vertical="center" wrapText="1"/>
      <protection locked="0"/>
    </xf>
    <xf numFmtId="193" fontId="9" fillId="0" borderId="78" xfId="7" applyNumberFormat="1" applyFont="1" applyFill="1" applyBorder="1" applyAlignment="1" applyProtection="1">
      <alignment horizontal="right"/>
    </xf>
    <xf numFmtId="193" fontId="21" fillId="0" borderId="78" xfId="0" applyNumberFormat="1" applyFont="1" applyFill="1" applyBorder="1" applyAlignment="1" applyProtection="1">
      <alignment horizontal="right"/>
      <protection locked="0"/>
    </xf>
    <xf numFmtId="193" fontId="21" fillId="0" borderId="78" xfId="0" applyNumberFormat="1" applyFont="1" applyFill="1" applyBorder="1" applyAlignment="1" applyProtection="1">
      <alignment horizontal="right" vertical="center"/>
      <protection locked="0"/>
    </xf>
    <xf numFmtId="193" fontId="9" fillId="0" borderId="78" xfId="0" applyNumberFormat="1" applyFont="1" applyFill="1" applyBorder="1" applyAlignment="1" applyProtection="1">
      <alignment horizontal="right"/>
    </xf>
    <xf numFmtId="3" fontId="0" fillId="0" borderId="91" xfId="0" applyNumberFormat="1" applyBorder="1" applyAlignment="1"/>
    <xf numFmtId="3" fontId="0" fillId="0" borderId="91" xfId="0" applyNumberFormat="1" applyBorder="1" applyAlignment="1">
      <alignment wrapText="1"/>
    </xf>
    <xf numFmtId="193" fontId="7" fillId="3" borderId="91" xfId="2" applyNumberFormat="1" applyFont="1" applyFill="1" applyBorder="1" applyAlignment="1" applyProtection="1">
      <alignment vertical="top"/>
      <protection locked="0"/>
    </xf>
    <xf numFmtId="193" fontId="7" fillId="3" borderId="91" xfId="2" applyNumberFormat="1" applyFont="1" applyFill="1" applyBorder="1" applyAlignment="1" applyProtection="1">
      <alignment vertical="top" wrapText="1"/>
      <protection locked="0"/>
    </xf>
    <xf numFmtId="193" fontId="26" fillId="0" borderId="96" xfId="0" applyNumberFormat="1" applyFont="1" applyBorder="1" applyAlignment="1">
      <alignment vertical="center"/>
    </xf>
    <xf numFmtId="193" fontId="4" fillId="0" borderId="78" xfId="0" applyNumberFormat="1" applyFont="1" applyBorder="1" applyAlignment="1"/>
    <xf numFmtId="193" fontId="4" fillId="0" borderId="79" xfId="0" applyNumberFormat="1" applyFont="1" applyBorder="1" applyAlignment="1"/>
    <xf numFmtId="193" fontId="4" fillId="0" borderId="78" xfId="0" applyNumberFormat="1" applyFont="1" applyBorder="1"/>
    <xf numFmtId="193" fontId="4" fillId="0" borderId="78" xfId="0" applyNumberFormat="1" applyFont="1" applyFill="1" applyBorder="1"/>
    <xf numFmtId="193" fontId="4" fillId="0" borderId="79" xfId="0" applyNumberFormat="1" applyFont="1" applyBorder="1"/>
    <xf numFmtId="193" fontId="9" fillId="3" borderId="78" xfId="5" applyNumberFormat="1" applyFont="1" applyFill="1" applyBorder="1" applyProtection="1">
      <protection locked="0"/>
    </xf>
    <xf numFmtId="3" fontId="0" fillId="0" borderId="0" xfId="0" applyNumberFormat="1"/>
    <xf numFmtId="0" fontId="7" fillId="0" borderId="0" xfId="0" applyFont="1" applyAlignment="1">
      <alignment horizontal="left"/>
    </xf>
    <xf numFmtId="179" fontId="7" fillId="0" borderId="0" xfId="0" applyNumberFormat="1" applyFont="1" applyAlignment="1">
      <alignment horizontal="left"/>
    </xf>
    <xf numFmtId="0" fontId="4" fillId="0" borderId="0" xfId="0" applyFont="1" applyAlignment="1">
      <alignment horizontal="left"/>
    </xf>
    <xf numFmtId="179" fontId="4" fillId="0" borderId="0" xfId="0" applyNumberFormat="1" applyFont="1" applyAlignment="1">
      <alignment horizontal="left"/>
    </xf>
    <xf numFmtId="10" fontId="40" fillId="0" borderId="78" xfId="20961" applyNumberFormat="1" applyFont="1" applyBorder="1" applyAlignment="1" applyProtection="1">
      <alignment vertical="center" wrapText="1"/>
      <protection locked="0"/>
    </xf>
    <xf numFmtId="10" fontId="112" fillId="0" borderId="3" xfId="20961" applyNumberFormat="1" applyFont="1" applyBorder="1" applyAlignment="1" applyProtection="1">
      <alignment vertical="center" wrapText="1"/>
      <protection locked="0"/>
    </xf>
    <xf numFmtId="10" fontId="112" fillId="0" borderId="22" xfId="20961" applyNumberFormat="1" applyFont="1" applyBorder="1" applyAlignment="1" applyProtection="1">
      <alignment vertical="center" wrapText="1"/>
      <protection locked="0"/>
    </xf>
    <xf numFmtId="169" fontId="40" fillId="37" borderId="0" xfId="20" applyFont="1" applyBorder="1"/>
    <xf numFmtId="10" fontId="40" fillId="37" borderId="0" xfId="20961" applyNumberFormat="1" applyFont="1" applyFill="1" applyBorder="1"/>
    <xf numFmtId="10" fontId="40" fillId="37" borderId="71" xfId="20961" applyNumberFormat="1" applyFont="1" applyFill="1" applyBorder="1"/>
    <xf numFmtId="10" fontId="113" fillId="2" borderId="3" xfId="20961" applyNumberFormat="1" applyFont="1" applyFill="1" applyBorder="1" applyAlignment="1" applyProtection="1">
      <alignment vertical="center"/>
      <protection locked="0"/>
    </xf>
    <xf numFmtId="10" fontId="113" fillId="2" borderId="22" xfId="20961" applyNumberFormat="1" applyFont="1" applyFill="1" applyBorder="1" applyAlignment="1" applyProtection="1">
      <alignment vertical="center"/>
      <protection locked="0"/>
    </xf>
    <xf numFmtId="10" fontId="40" fillId="2" borderId="3" xfId="20961" applyNumberFormat="1" applyFont="1" applyFill="1" applyBorder="1" applyAlignment="1" applyProtection="1">
      <alignment vertical="center"/>
      <protection locked="0"/>
    </xf>
    <xf numFmtId="10" fontId="40" fillId="2" borderId="22" xfId="20961" applyNumberFormat="1" applyFont="1" applyFill="1" applyBorder="1" applyAlignment="1" applyProtection="1">
      <alignment vertical="center"/>
      <protection locked="0"/>
    </xf>
    <xf numFmtId="193" fontId="9" fillId="0" borderId="97" xfId="0" applyNumberFormat="1" applyFont="1" applyFill="1" applyBorder="1" applyAlignment="1" applyProtection="1">
      <alignment horizontal="right"/>
    </xf>
    <xf numFmtId="0" fontId="105" fillId="0" borderId="97" xfId="0" applyFont="1" applyBorder="1"/>
    <xf numFmtId="3" fontId="4" fillId="0" borderId="0" xfId="0" applyNumberFormat="1" applyFont="1"/>
    <xf numFmtId="3" fontId="4" fillId="3" borderId="7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74"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86" xfId="0" applyNumberFormat="1" applyFont="1" applyFill="1" applyBorder="1" applyAlignment="1">
      <alignment vertical="center"/>
    </xf>
    <xf numFmtId="10" fontId="4" fillId="0" borderId="0" xfId="0" applyNumberFormat="1" applyFont="1"/>
    <xf numFmtId="3" fontId="4" fillId="0" borderId="97" xfId="0" applyNumberFormat="1" applyFont="1" applyFill="1" applyBorder="1" applyAlignment="1">
      <alignment horizontal="center" vertical="center" wrapText="1"/>
    </xf>
    <xf numFmtId="0" fontId="4" fillId="0" borderId="97" xfId="0" applyFont="1" applyFill="1" applyBorder="1" applyAlignment="1">
      <alignment vertical="center"/>
    </xf>
    <xf numFmtId="10" fontId="9" fillId="2" borderId="24" xfId="20961" applyNumberFormat="1" applyFont="1" applyFill="1" applyBorder="1" applyAlignment="1" applyProtection="1">
      <alignment vertical="center"/>
      <protection locked="0"/>
    </xf>
    <xf numFmtId="3" fontId="4" fillId="0" borderId="20" xfId="0" applyNumberFormat="1" applyFont="1" applyBorder="1" applyAlignment="1">
      <alignment horizontal="center" vertical="center"/>
    </xf>
    <xf numFmtId="3" fontId="4" fillId="0" borderId="22" xfId="0" applyNumberFormat="1" applyFont="1" applyBorder="1" applyAlignment="1"/>
    <xf numFmtId="3" fontId="4" fillId="36" borderId="24" xfId="0" applyNumberFormat="1" applyFont="1" applyFill="1" applyBorder="1"/>
    <xf numFmtId="10" fontId="18" fillId="2" borderId="24" xfId="20961" applyNumberFormat="1" applyFont="1" applyFill="1" applyBorder="1" applyAlignment="1" applyProtection="1">
      <alignment vertical="center"/>
      <protection locked="0"/>
    </xf>
    <xf numFmtId="38" fontId="0" fillId="0" borderId="0" xfId="0" applyNumberFormat="1"/>
    <xf numFmtId="3" fontId="4" fillId="3" borderId="98" xfId="0" applyNumberFormat="1" applyFont="1" applyFill="1" applyBorder="1" applyAlignment="1">
      <alignment vertical="center"/>
    </xf>
    <xf numFmtId="3" fontId="29" fillId="37" borderId="0" xfId="20" applyNumberFormat="1" applyBorder="1"/>
    <xf numFmtId="0" fontId="9" fillId="0" borderId="93" xfId="0" applyFont="1" applyBorder="1" applyAlignment="1">
      <alignment horizontal="right" vertical="center" wrapText="1"/>
    </xf>
    <xf numFmtId="0" fontId="9" fillId="2" borderId="93" xfId="0" applyFont="1" applyFill="1" applyBorder="1" applyAlignment="1">
      <alignment horizontal="right" vertical="center"/>
    </xf>
    <xf numFmtId="3" fontId="4" fillId="3" borderId="0" xfId="0" applyNumberFormat="1" applyFont="1" applyFill="1" applyBorder="1" applyAlignment="1">
      <alignment vertical="center"/>
    </xf>
    <xf numFmtId="3" fontId="4" fillId="0" borderId="22" xfId="0" applyNumberFormat="1" applyFont="1" applyFill="1" applyBorder="1" applyAlignment="1">
      <alignment horizontal="center" vertical="center" wrapText="1"/>
    </xf>
    <xf numFmtId="3" fontId="29" fillId="37" borderId="54" xfId="20" applyNumberFormat="1" applyBorder="1"/>
    <xf numFmtId="3" fontId="29" fillId="37" borderId="26" xfId="20" applyNumberFormat="1" applyBorder="1"/>
    <xf numFmtId="3" fontId="29" fillId="37" borderId="69" xfId="20" applyNumberFormat="1" applyBorder="1"/>
    <xf numFmtId="3" fontId="29" fillId="37" borderId="94" xfId="20" applyNumberFormat="1" applyBorder="1"/>
    <xf numFmtId="3" fontId="29" fillId="37" borderId="32" xfId="20" applyNumberFormat="1" applyBorder="1"/>
    <xf numFmtId="0" fontId="4" fillId="0" borderId="0" xfId="0" applyFont="1"/>
    <xf numFmtId="0" fontId="9" fillId="0" borderId="0" xfId="0" applyFont="1" applyFill="1" applyBorder="1" applyProtection="1">
      <protection locked="0"/>
    </xf>
    <xf numFmtId="0" fontId="19" fillId="0" borderId="0" xfId="0" applyFont="1" applyFill="1" applyBorder="1" applyProtection="1">
      <protection locked="0"/>
    </xf>
    <xf numFmtId="193" fontId="9" fillId="0" borderId="97"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9" fillId="0" borderId="24" xfId="0"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0" fontId="0" fillId="0" borderId="0" xfId="0"/>
    <xf numFmtId="3" fontId="24" fillId="0" borderId="115" xfId="0" applyNumberFormat="1" applyFont="1" applyFill="1" applyBorder="1" applyAlignment="1">
      <alignment vertical="center" wrapText="1"/>
    </xf>
    <xf numFmtId="3" fontId="24" fillId="0" borderId="116" xfId="0" applyNumberFormat="1" applyFont="1" applyFill="1" applyBorder="1" applyAlignment="1">
      <alignment vertical="center" wrapText="1"/>
    </xf>
    <xf numFmtId="0" fontId="23" fillId="0" borderId="116" xfId="0" applyFont="1" applyFill="1" applyBorder="1" applyAlignment="1">
      <alignment horizontal="left" vertical="center" wrapText="1" indent="2"/>
    </xf>
    <xf numFmtId="14" fontId="7" fillId="3" borderId="116" xfId="8" quotePrefix="1" applyNumberFormat="1" applyFont="1" applyFill="1" applyBorder="1" applyAlignment="1" applyProtection="1">
      <alignment horizontal="left" vertical="center" wrapText="1" indent="3"/>
      <protection locked="0"/>
    </xf>
    <xf numFmtId="3" fontId="24" fillId="0" borderId="115" xfId="0" applyNumberFormat="1" applyFont="1" applyBorder="1" applyAlignment="1">
      <alignment vertical="center" wrapText="1"/>
    </xf>
    <xf numFmtId="3" fontId="24" fillId="0" borderId="116" xfId="0" applyNumberFormat="1" applyFont="1" applyBorder="1" applyAlignment="1">
      <alignment vertical="center" wrapText="1"/>
    </xf>
    <xf numFmtId="14" fontId="7" fillId="3" borderId="116" xfId="8" quotePrefix="1" applyNumberFormat="1" applyFont="1" applyFill="1" applyBorder="1" applyAlignment="1" applyProtection="1">
      <alignment horizontal="left" vertical="center" wrapText="1" indent="2"/>
      <protection locked="0"/>
    </xf>
    <xf numFmtId="3" fontId="24" fillId="36" borderId="115" xfId="0" applyNumberFormat="1" applyFont="1" applyFill="1" applyBorder="1" applyAlignment="1">
      <alignment vertical="center" wrapText="1"/>
    </xf>
    <xf numFmtId="0" fontId="23" fillId="0" borderId="116" xfId="0" applyFont="1" applyBorder="1" applyAlignment="1">
      <alignment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6" fillId="0" borderId="19" xfId="0" applyFont="1" applyBorder="1" applyAlignment="1">
      <alignment vertical="center" wrapText="1"/>
    </xf>
    <xf numFmtId="0" fontId="4" fillId="0" borderId="18" xfId="0" applyFont="1" applyBorder="1" applyAlignment="1">
      <alignment vertical="center" wrapText="1"/>
    </xf>
    <xf numFmtId="0" fontId="23" fillId="0" borderId="23" xfId="0" applyFont="1" applyBorder="1" applyAlignment="1">
      <alignment horizontal="center" vertical="center" wrapText="1"/>
    </xf>
    <xf numFmtId="0" fontId="23" fillId="0" borderId="24" xfId="0" applyFont="1" applyBorder="1" applyAlignment="1">
      <alignment vertical="center" wrapText="1"/>
    </xf>
    <xf numFmtId="3" fontId="24" fillId="36" borderId="24" xfId="0" applyNumberFormat="1" applyFont="1" applyFill="1" applyBorder="1" applyAlignment="1">
      <alignment vertical="center" wrapText="1"/>
    </xf>
    <xf numFmtId="3" fontId="24" fillId="36" borderId="25" xfId="0" applyNumberFormat="1" applyFont="1" applyFill="1" applyBorder="1" applyAlignment="1">
      <alignment vertical="center" wrapText="1"/>
    </xf>
    <xf numFmtId="0" fontId="23" fillId="0" borderId="93" xfId="0" applyFont="1" applyBorder="1" applyAlignment="1">
      <alignment horizontal="center" vertical="center" wrapText="1"/>
    </xf>
    <xf numFmtId="3" fontId="24" fillId="36" borderId="116" xfId="0" applyNumberFormat="1" applyFont="1" applyFill="1" applyBorder="1" applyAlignment="1">
      <alignment vertical="center" wrapText="1"/>
    </xf>
    <xf numFmtId="0" fontId="23" fillId="0" borderId="93" xfId="0" applyFont="1" applyFill="1" applyBorder="1" applyAlignment="1">
      <alignment horizontal="center" vertical="center" wrapText="1"/>
    </xf>
    <xf numFmtId="193" fontId="0" fillId="0" borderId="0" xfId="0" applyNumberFormat="1"/>
    <xf numFmtId="167" fontId="4" fillId="0" borderId="0" xfId="0" applyNumberFormat="1" applyFont="1"/>
    <xf numFmtId="0" fontId="4" fillId="0" borderId="93" xfId="0" applyFont="1" applyBorder="1" applyAlignment="1">
      <alignment horizontal="center" vertical="center"/>
    </xf>
    <xf numFmtId="164" fontId="7" fillId="3" borderId="97" xfId="1" applyNumberFormat="1" applyFont="1" applyFill="1" applyBorder="1" applyAlignment="1" applyProtection="1">
      <alignment horizontal="center" vertical="center" wrapText="1"/>
      <protection locked="0"/>
    </xf>
    <xf numFmtId="0" fontId="7" fillId="0" borderId="97" xfId="13" applyFont="1" applyBorder="1" applyAlignment="1" applyProtection="1">
      <alignment horizontal="center" vertical="center" wrapText="1"/>
      <protection locked="0"/>
    </xf>
    <xf numFmtId="0" fontId="7" fillId="0" borderId="97" xfId="13" applyFont="1" applyFill="1" applyBorder="1" applyAlignment="1" applyProtection="1">
      <alignment horizontal="center" vertical="center" wrapText="1"/>
      <protection locked="0"/>
    </xf>
    <xf numFmtId="0" fontId="7" fillId="3" borderId="93" xfId="5" applyFont="1" applyFill="1" applyBorder="1" applyAlignment="1" applyProtection="1">
      <alignment horizontal="right" vertical="center"/>
      <protection locked="0"/>
    </xf>
    <xf numFmtId="193" fontId="4" fillId="0" borderId="97" xfId="0" applyNumberFormat="1" applyFont="1" applyBorder="1" applyAlignment="1"/>
    <xf numFmtId="193" fontId="4" fillId="0" borderId="97" xfId="0" applyNumberFormat="1" applyFont="1" applyBorder="1" applyAlignment="1">
      <alignment wrapText="1"/>
    </xf>
    <xf numFmtId="0" fontId="4" fillId="0" borderId="97" xfId="0" applyFont="1" applyBorder="1" applyAlignment="1">
      <alignment horizontal="center" vertical="center"/>
    </xf>
    <xf numFmtId="0" fontId="7" fillId="3" borderId="97" xfId="13" applyFont="1" applyFill="1" applyBorder="1" applyAlignment="1" applyProtection="1">
      <alignment horizontal="left" vertical="center"/>
      <protection locked="0"/>
    </xf>
    <xf numFmtId="193" fontId="4" fillId="36" borderId="91" xfId="0" applyNumberFormat="1" applyFont="1" applyFill="1" applyBorder="1" applyAlignment="1"/>
    <xf numFmtId="164" fontId="4" fillId="0" borderId="52" xfId="7" applyNumberFormat="1" applyFont="1" applyFill="1" applyBorder="1" applyAlignment="1">
      <alignment vertical="center"/>
    </xf>
    <xf numFmtId="164" fontId="4" fillId="0" borderId="65" xfId="7" applyNumberFormat="1" applyFont="1" applyFill="1" applyBorder="1" applyAlignment="1">
      <alignment vertical="center"/>
    </xf>
    <xf numFmtId="0" fontId="6" fillId="3" borderId="117" xfId="0" applyFont="1" applyFill="1" applyBorder="1" applyAlignment="1">
      <alignment vertical="center"/>
    </xf>
    <xf numFmtId="0" fontId="4" fillId="3" borderId="110" xfId="0" applyFont="1" applyFill="1" applyBorder="1" applyAlignment="1">
      <alignment vertical="center"/>
    </xf>
    <xf numFmtId="3" fontId="4" fillId="3" borderId="110" xfId="0" applyNumberFormat="1" applyFont="1" applyFill="1" applyBorder="1" applyAlignment="1">
      <alignment vertical="center"/>
    </xf>
    <xf numFmtId="164" fontId="4" fillId="0" borderId="110" xfId="7" applyNumberFormat="1" applyFont="1" applyFill="1" applyBorder="1" applyAlignment="1">
      <alignment vertical="center"/>
    </xf>
    <xf numFmtId="164" fontId="4" fillId="0" borderId="118" xfId="7" applyNumberFormat="1" applyFont="1" applyFill="1" applyBorder="1" applyAlignment="1">
      <alignment vertical="center"/>
    </xf>
    <xf numFmtId="0" fontId="4" fillId="0" borderId="116" xfId="0" applyFont="1" applyFill="1" applyBorder="1" applyAlignment="1">
      <alignment vertical="center"/>
    </xf>
    <xf numFmtId="164" fontId="4" fillId="0" borderId="116"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5" xfId="7" applyNumberFormat="1" applyFont="1" applyFill="1" applyBorder="1" applyAlignment="1">
      <alignment vertical="center"/>
    </xf>
    <xf numFmtId="0" fontId="6" fillId="0" borderId="116" xfId="0" applyFont="1" applyFill="1" applyBorder="1" applyAlignment="1">
      <alignment vertical="center"/>
    </xf>
    <xf numFmtId="164" fontId="4" fillId="0" borderId="97" xfId="7" applyNumberFormat="1" applyFont="1" applyFill="1" applyBorder="1" applyAlignment="1">
      <alignment vertical="center"/>
    </xf>
    <xf numFmtId="164" fontId="4" fillId="0" borderId="91" xfId="7" applyNumberFormat="1" applyFont="1" applyFill="1" applyBorder="1" applyAlignment="1">
      <alignment vertical="center"/>
    </xf>
    <xf numFmtId="164" fontId="4" fillId="0"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5" xfId="7" applyNumberFormat="1" applyFont="1" applyFill="1" applyBorder="1" applyAlignment="1">
      <alignment vertical="center"/>
    </xf>
    <xf numFmtId="10" fontId="4" fillId="0" borderId="72" xfId="20961" applyNumberFormat="1" applyFont="1" applyFill="1" applyBorder="1" applyAlignment="1">
      <alignment vertical="center"/>
    </xf>
    <xf numFmtId="10" fontId="4" fillId="0" borderId="88" xfId="20961" applyNumberFormat="1" applyFont="1" applyFill="1" applyBorder="1" applyAlignment="1">
      <alignment vertical="center"/>
    </xf>
    <xf numFmtId="9" fontId="18" fillId="2" borderId="24" xfId="20961" applyFont="1" applyFill="1" applyBorder="1" applyAlignment="1" applyProtection="1">
      <alignment vertical="center"/>
      <protection locked="0"/>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26" fillId="0" borderId="93" xfId="0" applyFont="1" applyBorder="1" applyAlignment="1">
      <alignment horizontal="center"/>
    </xf>
    <xf numFmtId="0" fontId="114" fillId="0" borderId="0" xfId="0" applyFont="1" applyBorder="1"/>
    <xf numFmtId="194" fontId="0" fillId="0" borderId="0" xfId="20961" applyNumberFormat="1" applyFont="1" applyBorder="1"/>
    <xf numFmtId="193" fontId="4" fillId="0" borderId="116" xfId="0" applyNumberFormat="1" applyFont="1" applyBorder="1" applyAlignment="1">
      <alignment horizontal="center" vertical="center"/>
    </xf>
    <xf numFmtId="193" fontId="4" fillId="0" borderId="115" xfId="0" applyNumberFormat="1" applyFont="1" applyBorder="1" applyAlignment="1">
      <alignment horizontal="center" vertical="center"/>
    </xf>
    <xf numFmtId="0" fontId="0" fillId="0" borderId="0" xfId="0" applyNumberFormat="1"/>
    <xf numFmtId="0" fontId="0" fillId="0" borderId="0" xfId="0" pivotButton="1"/>
    <xf numFmtId="9" fontId="4" fillId="0" borderId="0" xfId="20961" applyFont="1"/>
    <xf numFmtId="0" fontId="9" fillId="0" borderId="97" xfId="0" applyFont="1" applyBorder="1" applyAlignment="1">
      <alignment horizontal="left" wrapText="1"/>
    </xf>
    <xf numFmtId="0" fontId="10" fillId="0" borderId="97" xfId="0" applyFont="1" applyFill="1" applyBorder="1" applyAlignment="1">
      <alignment horizontal="center" wrapText="1"/>
    </xf>
    <xf numFmtId="0" fontId="9" fillId="0" borderId="97" xfId="0" applyFont="1" applyBorder="1" applyAlignment="1">
      <alignment horizontal="right" wrapText="1"/>
    </xf>
    <xf numFmtId="0" fontId="9" fillId="0" borderId="97" xfId="0" applyFont="1" applyBorder="1"/>
    <xf numFmtId="0" fontId="9" fillId="0" borderId="97" xfId="0" applyFont="1" applyBorder="1" applyAlignment="1">
      <alignment vertical="center"/>
    </xf>
    <xf numFmtId="0" fontId="9" fillId="0" borderId="97" xfId="0" applyFont="1" applyFill="1" applyBorder="1" applyAlignment="1">
      <alignment wrapText="1"/>
    </xf>
    <xf numFmtId="0" fontId="9" fillId="0" borderId="97" xfId="11" applyFont="1" applyBorder="1" applyAlignment="1">
      <alignment wrapText="1"/>
    </xf>
    <xf numFmtId="0" fontId="9" fillId="0" borderId="97" xfId="0" applyFont="1" applyBorder="1" applyAlignment="1">
      <alignment wrapText="1"/>
    </xf>
    <xf numFmtId="0" fontId="9" fillId="0" borderId="97" xfId="0" applyFont="1" applyBorder="1" applyAlignment="1"/>
    <xf numFmtId="0" fontId="9" fillId="0" borderId="97" xfId="11" applyFont="1" applyFill="1" applyBorder="1" applyProtection="1">
      <protection locked="0"/>
    </xf>
    <xf numFmtId="10" fontId="9" fillId="0" borderId="97" xfId="20626" applyNumberFormat="1" applyFont="1" applyBorder="1" applyAlignment="1"/>
    <xf numFmtId="0" fontId="21" fillId="0" borderId="97" xfId="0" applyFont="1" applyFill="1" applyBorder="1" applyProtection="1">
      <protection locked="0"/>
    </xf>
    <xf numFmtId="0" fontId="13" fillId="0" borderId="97" xfId="0" applyFont="1" applyBorder="1" applyAlignment="1">
      <alignment wrapText="1"/>
    </xf>
    <xf numFmtId="0" fontId="4" fillId="0" borderId="97" xfId="0" applyFont="1" applyBorder="1" applyAlignment="1"/>
    <xf numFmtId="165" fontId="9" fillId="0" borderId="97" xfId="20626" applyNumberFormat="1" applyFont="1" applyBorder="1" applyAlignment="1"/>
    <xf numFmtId="0" fontId="4" fillId="0" borderId="97" xfId="0" applyFont="1" applyBorder="1"/>
    <xf numFmtId="0" fontId="4" fillId="0" borderId="97" xfId="0" applyFont="1" applyBorder="1" applyAlignment="1">
      <alignment horizontal="left"/>
    </xf>
    <xf numFmtId="179" fontId="4" fillId="0" borderId="97" xfId="0" applyNumberFormat="1" applyFont="1" applyBorder="1" applyAlignment="1">
      <alignment horizontal="left"/>
    </xf>
    <xf numFmtId="0" fontId="107" fillId="0" borderId="67" xfId="0" applyFont="1" applyBorder="1" applyAlignment="1">
      <alignment horizontal="left" vertical="center" wrapText="1"/>
    </xf>
    <xf numFmtId="0" fontId="107" fillId="0" borderId="66" xfId="0" applyFont="1" applyBorder="1" applyAlignment="1">
      <alignment horizontal="left" vertical="center" wrapText="1"/>
    </xf>
    <xf numFmtId="0" fontId="9" fillId="0" borderId="28"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0"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97" xfId="0" applyFont="1" applyBorder="1" applyAlignment="1">
      <alignment horizontal="center" wrapText="1"/>
    </xf>
    <xf numFmtId="0" fontId="9" fillId="0" borderId="97" xfId="0" applyFont="1" applyBorder="1" applyAlignment="1">
      <alignment horizontal="center"/>
    </xf>
    <xf numFmtId="0" fontId="13" fillId="0" borderId="97" xfId="0" applyFont="1" applyFill="1" applyBorder="1" applyAlignment="1">
      <alignment wrapText="1"/>
    </xf>
    <xf numFmtId="0" fontId="4" fillId="0" borderId="97" xfId="0" applyFont="1" applyFill="1" applyBorder="1" applyAlignment="1"/>
    <xf numFmtId="0" fontId="10" fillId="0" borderId="97" xfId="0" applyFont="1" applyBorder="1" applyAlignment="1">
      <alignment horizontal="center" vertical="center" wrapText="1"/>
    </xf>
    <xf numFmtId="0" fontId="9" fillId="0" borderId="97" xfId="0" applyFont="1" applyFill="1" applyBorder="1" applyAlignment="1">
      <alignment wrapText="1"/>
    </xf>
    <xf numFmtId="0" fontId="9" fillId="0" borderId="97" xfId="0" applyFont="1" applyBorder="1" applyAlignment="1">
      <alignment wrapText="1"/>
    </xf>
    <xf numFmtId="0" fontId="4" fillId="0" borderId="116" xfId="0" applyFont="1" applyFill="1" applyBorder="1" applyAlignment="1">
      <alignment horizontal="center" vertical="center" wrapText="1"/>
    </xf>
    <xf numFmtId="0" fontId="4" fillId="0" borderId="105" xfId="0" applyFont="1" applyFill="1" applyBorder="1" applyAlignment="1">
      <alignment horizontal="center"/>
    </xf>
    <xf numFmtId="0" fontId="4" fillId="0" borderId="118" xfId="0" applyFont="1" applyFill="1" applyBorder="1" applyAlignment="1">
      <alignment horizontal="center"/>
    </xf>
    <xf numFmtId="0" fontId="6" fillId="36" borderId="95"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92" xfId="0" applyFont="1" applyFill="1" applyBorder="1" applyAlignment="1">
      <alignment horizontal="center" vertical="center" wrapText="1"/>
    </xf>
    <xf numFmtId="0" fontId="6" fillId="36" borderId="77" xfId="0" applyFont="1" applyFill="1" applyBorder="1" applyAlignment="1">
      <alignment horizontal="center" vertical="center" wrapText="1"/>
    </xf>
    <xf numFmtId="3" fontId="104" fillId="3" borderId="68" xfId="13" applyNumberFormat="1" applyFont="1" applyFill="1" applyBorder="1" applyAlignment="1" applyProtection="1">
      <alignment horizontal="center" vertical="center" wrapText="1"/>
      <protection locked="0"/>
    </xf>
    <xf numFmtId="3" fontId="104" fillId="3" borderId="65" xfId="13"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0" fontId="6" fillId="0" borderId="20" xfId="0" applyFont="1" applyBorder="1" applyAlignment="1">
      <alignment horizontal="center" vertical="center" wrapText="1"/>
    </xf>
    <xf numFmtId="0" fontId="6" fillId="0" borderId="91" xfId="0" applyFont="1" applyBorder="1" applyAlignment="1">
      <alignment horizontal="center" vertical="center" wrapText="1"/>
    </xf>
    <xf numFmtId="164" fontId="15" fillId="0" borderId="19"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3" fontId="4" fillId="0" borderId="61" xfId="0" applyNumberFormat="1" applyFont="1" applyFill="1" applyBorder="1" applyAlignment="1">
      <alignment horizontal="center" vertical="center" wrapText="1"/>
    </xf>
    <xf numFmtId="3" fontId="4" fillId="0" borderId="54" xfId="0" applyNumberFormat="1" applyFont="1" applyFill="1" applyBorder="1" applyAlignment="1">
      <alignment horizontal="center" vertical="center" wrapText="1"/>
    </xf>
    <xf numFmtId="3" fontId="4" fillId="0" borderId="84" xfId="0" applyNumberFormat="1" applyFont="1" applyFill="1" applyBorder="1" applyAlignment="1">
      <alignment horizontal="center" vertical="center" wrapText="1"/>
    </xf>
    <xf numFmtId="0" fontId="14" fillId="0" borderId="95" xfId="0" applyFont="1" applyFill="1" applyBorder="1" applyAlignment="1">
      <alignment horizontal="left" vertical="center"/>
    </xf>
    <xf numFmtId="0" fontId="14" fillId="0" borderId="29" xfId="0" applyFont="1" applyFill="1" applyBorder="1" applyAlignment="1">
      <alignment horizontal="left" vertical="center"/>
    </xf>
  </cellXfs>
  <cellStyles count="23180">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304"/>
    <cellStyle name="Calculation 2 10 2 2 3" xfId="23178"/>
    <cellStyle name="Calculation 2 10 2 3" xfId="21413"/>
    <cellStyle name="Calculation 2 10 2 4" xfId="22307"/>
    <cellStyle name="Calculation 2 10 3" xfId="724"/>
    <cellStyle name="Calculation 2 10 3 2" xfId="21407"/>
    <cellStyle name="Calculation 2 10 3 2 2" xfId="22303"/>
    <cellStyle name="Calculation 2 10 3 2 3" xfId="23177"/>
    <cellStyle name="Calculation 2 10 3 3" xfId="21414"/>
    <cellStyle name="Calculation 2 10 3 4" xfId="22308"/>
    <cellStyle name="Calculation 2 10 4" xfId="725"/>
    <cellStyle name="Calculation 2 10 4 2" xfId="21406"/>
    <cellStyle name="Calculation 2 10 4 2 2" xfId="22302"/>
    <cellStyle name="Calculation 2 10 4 2 3" xfId="23176"/>
    <cellStyle name="Calculation 2 10 4 3" xfId="21415"/>
    <cellStyle name="Calculation 2 10 4 4" xfId="22309"/>
    <cellStyle name="Calculation 2 10 5" xfId="726"/>
    <cellStyle name="Calculation 2 10 5 2" xfId="21405"/>
    <cellStyle name="Calculation 2 10 5 2 2" xfId="22301"/>
    <cellStyle name="Calculation 2 10 5 2 3" xfId="23175"/>
    <cellStyle name="Calculation 2 10 5 3" xfId="21416"/>
    <cellStyle name="Calculation 2 10 5 4" xfId="22310"/>
    <cellStyle name="Calculation 2 11" xfId="727"/>
    <cellStyle name="Calculation 2 11 2" xfId="728"/>
    <cellStyle name="Calculation 2 11 2 2" xfId="21403"/>
    <cellStyle name="Calculation 2 11 2 2 2" xfId="22299"/>
    <cellStyle name="Calculation 2 11 2 2 3" xfId="23173"/>
    <cellStyle name="Calculation 2 11 2 3" xfId="21418"/>
    <cellStyle name="Calculation 2 11 2 4" xfId="22312"/>
    <cellStyle name="Calculation 2 11 3" xfId="729"/>
    <cellStyle name="Calculation 2 11 3 2" xfId="21402"/>
    <cellStyle name="Calculation 2 11 3 2 2" xfId="22298"/>
    <cellStyle name="Calculation 2 11 3 2 3" xfId="23172"/>
    <cellStyle name="Calculation 2 11 3 3" xfId="21419"/>
    <cellStyle name="Calculation 2 11 3 4" xfId="22313"/>
    <cellStyle name="Calculation 2 11 4" xfId="730"/>
    <cellStyle name="Calculation 2 11 4 2" xfId="21401"/>
    <cellStyle name="Calculation 2 11 4 2 2" xfId="22297"/>
    <cellStyle name="Calculation 2 11 4 2 3" xfId="23171"/>
    <cellStyle name="Calculation 2 11 4 3" xfId="21420"/>
    <cellStyle name="Calculation 2 11 4 4" xfId="22314"/>
    <cellStyle name="Calculation 2 11 5" xfId="731"/>
    <cellStyle name="Calculation 2 11 5 2" xfId="21400"/>
    <cellStyle name="Calculation 2 11 5 2 2" xfId="22296"/>
    <cellStyle name="Calculation 2 11 5 2 3" xfId="23170"/>
    <cellStyle name="Calculation 2 11 5 3" xfId="21421"/>
    <cellStyle name="Calculation 2 11 5 4" xfId="22315"/>
    <cellStyle name="Calculation 2 11 6" xfId="21404"/>
    <cellStyle name="Calculation 2 11 6 2" xfId="22300"/>
    <cellStyle name="Calculation 2 11 6 3" xfId="23174"/>
    <cellStyle name="Calculation 2 11 7" xfId="21417"/>
    <cellStyle name="Calculation 2 11 8" xfId="22311"/>
    <cellStyle name="Calculation 2 12" xfId="732"/>
    <cellStyle name="Calculation 2 12 2" xfId="733"/>
    <cellStyle name="Calculation 2 12 2 2" xfId="21398"/>
    <cellStyle name="Calculation 2 12 2 2 2" xfId="22294"/>
    <cellStyle name="Calculation 2 12 2 2 3" xfId="23168"/>
    <cellStyle name="Calculation 2 12 2 3" xfId="21423"/>
    <cellStyle name="Calculation 2 12 2 4" xfId="22317"/>
    <cellStyle name="Calculation 2 12 3" xfId="734"/>
    <cellStyle name="Calculation 2 12 3 2" xfId="21397"/>
    <cellStyle name="Calculation 2 12 3 2 2" xfId="22293"/>
    <cellStyle name="Calculation 2 12 3 2 3" xfId="23167"/>
    <cellStyle name="Calculation 2 12 3 3" xfId="21424"/>
    <cellStyle name="Calculation 2 12 3 4" xfId="22318"/>
    <cellStyle name="Calculation 2 12 4" xfId="735"/>
    <cellStyle name="Calculation 2 12 4 2" xfId="21396"/>
    <cellStyle name="Calculation 2 12 4 2 2" xfId="22292"/>
    <cellStyle name="Calculation 2 12 4 2 3" xfId="23166"/>
    <cellStyle name="Calculation 2 12 4 3" xfId="21425"/>
    <cellStyle name="Calculation 2 12 4 4" xfId="22319"/>
    <cellStyle name="Calculation 2 12 5" xfId="736"/>
    <cellStyle name="Calculation 2 12 5 2" xfId="21395"/>
    <cellStyle name="Calculation 2 12 5 2 2" xfId="22291"/>
    <cellStyle name="Calculation 2 12 5 2 3" xfId="23165"/>
    <cellStyle name="Calculation 2 12 5 3" xfId="21426"/>
    <cellStyle name="Calculation 2 12 5 4" xfId="22320"/>
    <cellStyle name="Calculation 2 12 6" xfId="21399"/>
    <cellStyle name="Calculation 2 12 6 2" xfId="22295"/>
    <cellStyle name="Calculation 2 12 6 3" xfId="23169"/>
    <cellStyle name="Calculation 2 12 7" xfId="21422"/>
    <cellStyle name="Calculation 2 12 8" xfId="22316"/>
    <cellStyle name="Calculation 2 13" xfId="737"/>
    <cellStyle name="Calculation 2 13 2" xfId="738"/>
    <cellStyle name="Calculation 2 13 2 2" xfId="21393"/>
    <cellStyle name="Calculation 2 13 2 2 2" xfId="22289"/>
    <cellStyle name="Calculation 2 13 2 2 3" xfId="23163"/>
    <cellStyle name="Calculation 2 13 2 3" xfId="21428"/>
    <cellStyle name="Calculation 2 13 2 4" xfId="22322"/>
    <cellStyle name="Calculation 2 13 3" xfId="739"/>
    <cellStyle name="Calculation 2 13 3 2" xfId="21392"/>
    <cellStyle name="Calculation 2 13 3 2 2" xfId="22288"/>
    <cellStyle name="Calculation 2 13 3 2 3" xfId="23162"/>
    <cellStyle name="Calculation 2 13 3 3" xfId="21429"/>
    <cellStyle name="Calculation 2 13 3 4" xfId="22323"/>
    <cellStyle name="Calculation 2 13 4" xfId="740"/>
    <cellStyle name="Calculation 2 13 4 2" xfId="21391"/>
    <cellStyle name="Calculation 2 13 4 2 2" xfId="22287"/>
    <cellStyle name="Calculation 2 13 4 2 3" xfId="23161"/>
    <cellStyle name="Calculation 2 13 4 3" xfId="21430"/>
    <cellStyle name="Calculation 2 13 4 4" xfId="22324"/>
    <cellStyle name="Calculation 2 13 5" xfId="21394"/>
    <cellStyle name="Calculation 2 13 5 2" xfId="22290"/>
    <cellStyle name="Calculation 2 13 5 3" xfId="23164"/>
    <cellStyle name="Calculation 2 13 6" xfId="21427"/>
    <cellStyle name="Calculation 2 13 7" xfId="22321"/>
    <cellStyle name="Calculation 2 14" xfId="741"/>
    <cellStyle name="Calculation 2 14 2" xfId="21390"/>
    <cellStyle name="Calculation 2 14 2 2" xfId="22286"/>
    <cellStyle name="Calculation 2 14 2 3" xfId="23160"/>
    <cellStyle name="Calculation 2 14 3" xfId="21431"/>
    <cellStyle name="Calculation 2 14 4" xfId="22325"/>
    <cellStyle name="Calculation 2 15" xfId="742"/>
    <cellStyle name="Calculation 2 15 2" xfId="21389"/>
    <cellStyle name="Calculation 2 15 2 2" xfId="22285"/>
    <cellStyle name="Calculation 2 15 2 3" xfId="23159"/>
    <cellStyle name="Calculation 2 15 3" xfId="21432"/>
    <cellStyle name="Calculation 2 15 4" xfId="22326"/>
    <cellStyle name="Calculation 2 16" xfId="743"/>
    <cellStyle name="Calculation 2 16 2" xfId="21388"/>
    <cellStyle name="Calculation 2 16 2 2" xfId="22284"/>
    <cellStyle name="Calculation 2 16 2 3" xfId="23158"/>
    <cellStyle name="Calculation 2 16 3" xfId="21433"/>
    <cellStyle name="Calculation 2 16 4" xfId="22327"/>
    <cellStyle name="Calculation 2 17" xfId="21409"/>
    <cellStyle name="Calculation 2 17 2" xfId="22305"/>
    <cellStyle name="Calculation 2 17 3" xfId="23179"/>
    <cellStyle name="Calculation 2 18" xfId="21412"/>
    <cellStyle name="Calculation 2 19" xfId="22306"/>
    <cellStyle name="Calculation 2 2" xfId="744"/>
    <cellStyle name="Calculation 2 2 10" xfId="21387"/>
    <cellStyle name="Calculation 2 2 10 2" xfId="22283"/>
    <cellStyle name="Calculation 2 2 10 3" xfId="23157"/>
    <cellStyle name="Calculation 2 2 11" xfId="21434"/>
    <cellStyle name="Calculation 2 2 12" xfId="22328"/>
    <cellStyle name="Calculation 2 2 2" xfId="745"/>
    <cellStyle name="Calculation 2 2 2 2" xfId="746"/>
    <cellStyle name="Calculation 2 2 2 2 2" xfId="21385"/>
    <cellStyle name="Calculation 2 2 2 2 2 2" xfId="22281"/>
    <cellStyle name="Calculation 2 2 2 2 2 3" xfId="23155"/>
    <cellStyle name="Calculation 2 2 2 2 3" xfId="21436"/>
    <cellStyle name="Calculation 2 2 2 2 4" xfId="22330"/>
    <cellStyle name="Calculation 2 2 2 3" xfId="747"/>
    <cellStyle name="Calculation 2 2 2 3 2" xfId="21384"/>
    <cellStyle name="Calculation 2 2 2 3 2 2" xfId="22280"/>
    <cellStyle name="Calculation 2 2 2 3 2 3" xfId="23154"/>
    <cellStyle name="Calculation 2 2 2 3 3" xfId="21437"/>
    <cellStyle name="Calculation 2 2 2 3 4" xfId="22331"/>
    <cellStyle name="Calculation 2 2 2 4" xfId="748"/>
    <cellStyle name="Calculation 2 2 2 4 2" xfId="21383"/>
    <cellStyle name="Calculation 2 2 2 4 2 2" xfId="22279"/>
    <cellStyle name="Calculation 2 2 2 4 2 3" xfId="23153"/>
    <cellStyle name="Calculation 2 2 2 4 3" xfId="21438"/>
    <cellStyle name="Calculation 2 2 2 4 4" xfId="22332"/>
    <cellStyle name="Calculation 2 2 2 5" xfId="21386"/>
    <cellStyle name="Calculation 2 2 2 5 2" xfId="22282"/>
    <cellStyle name="Calculation 2 2 2 5 3" xfId="23156"/>
    <cellStyle name="Calculation 2 2 2 6" xfId="21435"/>
    <cellStyle name="Calculation 2 2 2 7" xfId="22329"/>
    <cellStyle name="Calculation 2 2 3" xfId="749"/>
    <cellStyle name="Calculation 2 2 3 2" xfId="750"/>
    <cellStyle name="Calculation 2 2 3 2 2" xfId="21381"/>
    <cellStyle name="Calculation 2 2 3 2 2 2" xfId="22277"/>
    <cellStyle name="Calculation 2 2 3 2 2 3" xfId="23151"/>
    <cellStyle name="Calculation 2 2 3 2 3" xfId="21440"/>
    <cellStyle name="Calculation 2 2 3 2 4" xfId="22334"/>
    <cellStyle name="Calculation 2 2 3 3" xfId="751"/>
    <cellStyle name="Calculation 2 2 3 3 2" xfId="21380"/>
    <cellStyle name="Calculation 2 2 3 3 2 2" xfId="22276"/>
    <cellStyle name="Calculation 2 2 3 3 2 3" xfId="23150"/>
    <cellStyle name="Calculation 2 2 3 3 3" xfId="21441"/>
    <cellStyle name="Calculation 2 2 3 3 4" xfId="22335"/>
    <cellStyle name="Calculation 2 2 3 4" xfId="752"/>
    <cellStyle name="Calculation 2 2 3 4 2" xfId="21379"/>
    <cellStyle name="Calculation 2 2 3 4 2 2" xfId="22275"/>
    <cellStyle name="Calculation 2 2 3 4 2 3" xfId="23149"/>
    <cellStyle name="Calculation 2 2 3 4 3" xfId="21442"/>
    <cellStyle name="Calculation 2 2 3 4 4" xfId="22336"/>
    <cellStyle name="Calculation 2 2 3 5" xfId="21382"/>
    <cellStyle name="Calculation 2 2 3 5 2" xfId="22278"/>
    <cellStyle name="Calculation 2 2 3 5 3" xfId="23152"/>
    <cellStyle name="Calculation 2 2 3 6" xfId="21439"/>
    <cellStyle name="Calculation 2 2 3 7" xfId="22333"/>
    <cellStyle name="Calculation 2 2 4" xfId="753"/>
    <cellStyle name="Calculation 2 2 4 2" xfId="754"/>
    <cellStyle name="Calculation 2 2 4 2 2" xfId="21377"/>
    <cellStyle name="Calculation 2 2 4 2 2 2" xfId="22273"/>
    <cellStyle name="Calculation 2 2 4 2 2 3" xfId="23147"/>
    <cellStyle name="Calculation 2 2 4 2 3" xfId="21444"/>
    <cellStyle name="Calculation 2 2 4 2 4" xfId="22338"/>
    <cellStyle name="Calculation 2 2 4 3" xfId="755"/>
    <cellStyle name="Calculation 2 2 4 3 2" xfId="21376"/>
    <cellStyle name="Calculation 2 2 4 3 2 2" xfId="22272"/>
    <cellStyle name="Calculation 2 2 4 3 2 3" xfId="23146"/>
    <cellStyle name="Calculation 2 2 4 3 3" xfId="21445"/>
    <cellStyle name="Calculation 2 2 4 3 4" xfId="22339"/>
    <cellStyle name="Calculation 2 2 4 4" xfId="756"/>
    <cellStyle name="Calculation 2 2 4 4 2" xfId="21375"/>
    <cellStyle name="Calculation 2 2 4 4 2 2" xfId="22271"/>
    <cellStyle name="Calculation 2 2 4 4 2 3" xfId="23145"/>
    <cellStyle name="Calculation 2 2 4 4 3" xfId="21446"/>
    <cellStyle name="Calculation 2 2 4 4 4" xfId="22340"/>
    <cellStyle name="Calculation 2 2 4 5" xfId="21378"/>
    <cellStyle name="Calculation 2 2 4 5 2" xfId="22274"/>
    <cellStyle name="Calculation 2 2 4 5 3" xfId="23148"/>
    <cellStyle name="Calculation 2 2 4 6" xfId="21443"/>
    <cellStyle name="Calculation 2 2 4 7" xfId="22337"/>
    <cellStyle name="Calculation 2 2 5" xfId="757"/>
    <cellStyle name="Calculation 2 2 5 2" xfId="758"/>
    <cellStyle name="Calculation 2 2 5 2 2" xfId="21373"/>
    <cellStyle name="Calculation 2 2 5 2 2 2" xfId="22269"/>
    <cellStyle name="Calculation 2 2 5 2 2 3" xfId="23143"/>
    <cellStyle name="Calculation 2 2 5 2 3" xfId="21448"/>
    <cellStyle name="Calculation 2 2 5 2 4" xfId="22342"/>
    <cellStyle name="Calculation 2 2 5 3" xfId="759"/>
    <cellStyle name="Calculation 2 2 5 3 2" xfId="21372"/>
    <cellStyle name="Calculation 2 2 5 3 2 2" xfId="22268"/>
    <cellStyle name="Calculation 2 2 5 3 2 3" xfId="23142"/>
    <cellStyle name="Calculation 2 2 5 3 3" xfId="21449"/>
    <cellStyle name="Calculation 2 2 5 3 4" xfId="22343"/>
    <cellStyle name="Calculation 2 2 5 4" xfId="760"/>
    <cellStyle name="Calculation 2 2 5 4 2" xfId="21371"/>
    <cellStyle name="Calculation 2 2 5 4 2 2" xfId="22267"/>
    <cellStyle name="Calculation 2 2 5 4 2 3" xfId="23141"/>
    <cellStyle name="Calculation 2 2 5 4 3" xfId="21450"/>
    <cellStyle name="Calculation 2 2 5 4 4" xfId="22344"/>
    <cellStyle name="Calculation 2 2 5 5" xfId="21374"/>
    <cellStyle name="Calculation 2 2 5 5 2" xfId="22270"/>
    <cellStyle name="Calculation 2 2 5 5 3" xfId="23144"/>
    <cellStyle name="Calculation 2 2 5 6" xfId="21447"/>
    <cellStyle name="Calculation 2 2 5 7" xfId="22341"/>
    <cellStyle name="Calculation 2 2 6" xfId="761"/>
    <cellStyle name="Calculation 2 2 6 2" xfId="21370"/>
    <cellStyle name="Calculation 2 2 6 2 2" xfId="22266"/>
    <cellStyle name="Calculation 2 2 6 2 3" xfId="23140"/>
    <cellStyle name="Calculation 2 2 6 3" xfId="21451"/>
    <cellStyle name="Calculation 2 2 6 4" xfId="22345"/>
    <cellStyle name="Calculation 2 2 7" xfId="762"/>
    <cellStyle name="Calculation 2 2 7 2" xfId="21369"/>
    <cellStyle name="Calculation 2 2 7 2 2" xfId="22265"/>
    <cellStyle name="Calculation 2 2 7 2 3" xfId="23139"/>
    <cellStyle name="Calculation 2 2 7 3" xfId="21452"/>
    <cellStyle name="Calculation 2 2 7 4" xfId="22346"/>
    <cellStyle name="Calculation 2 2 8" xfId="763"/>
    <cellStyle name="Calculation 2 2 8 2" xfId="21368"/>
    <cellStyle name="Calculation 2 2 8 2 2" xfId="22264"/>
    <cellStyle name="Calculation 2 2 8 2 3" xfId="23138"/>
    <cellStyle name="Calculation 2 2 8 3" xfId="21453"/>
    <cellStyle name="Calculation 2 2 8 4" xfId="22347"/>
    <cellStyle name="Calculation 2 2 9" xfId="764"/>
    <cellStyle name="Calculation 2 2 9 2" xfId="21367"/>
    <cellStyle name="Calculation 2 2 9 2 2" xfId="22263"/>
    <cellStyle name="Calculation 2 2 9 2 3" xfId="23137"/>
    <cellStyle name="Calculation 2 2 9 3" xfId="21454"/>
    <cellStyle name="Calculation 2 2 9 4" xfId="22348"/>
    <cellStyle name="Calculation 2 3" xfId="765"/>
    <cellStyle name="Calculation 2 3 2" xfId="766"/>
    <cellStyle name="Calculation 2 3 2 2" xfId="21366"/>
    <cellStyle name="Calculation 2 3 2 2 2" xfId="22262"/>
    <cellStyle name="Calculation 2 3 2 2 3" xfId="23136"/>
    <cellStyle name="Calculation 2 3 2 3" xfId="21455"/>
    <cellStyle name="Calculation 2 3 2 4" xfId="22349"/>
    <cellStyle name="Calculation 2 3 3" xfId="767"/>
    <cellStyle name="Calculation 2 3 3 2" xfId="21365"/>
    <cellStyle name="Calculation 2 3 3 2 2" xfId="22261"/>
    <cellStyle name="Calculation 2 3 3 2 3" xfId="23135"/>
    <cellStyle name="Calculation 2 3 3 3" xfId="21456"/>
    <cellStyle name="Calculation 2 3 3 4" xfId="22350"/>
    <cellStyle name="Calculation 2 3 4" xfId="768"/>
    <cellStyle name="Calculation 2 3 4 2" xfId="21364"/>
    <cellStyle name="Calculation 2 3 4 2 2" xfId="22260"/>
    <cellStyle name="Calculation 2 3 4 2 3" xfId="23134"/>
    <cellStyle name="Calculation 2 3 4 3" xfId="21457"/>
    <cellStyle name="Calculation 2 3 4 4" xfId="22351"/>
    <cellStyle name="Calculation 2 3 5" xfId="769"/>
    <cellStyle name="Calculation 2 3 5 2" xfId="21363"/>
    <cellStyle name="Calculation 2 3 5 2 2" xfId="22259"/>
    <cellStyle name="Calculation 2 3 5 2 3" xfId="23133"/>
    <cellStyle name="Calculation 2 3 5 3" xfId="21458"/>
    <cellStyle name="Calculation 2 3 5 4" xfId="22352"/>
    <cellStyle name="Calculation 2 4" xfId="770"/>
    <cellStyle name="Calculation 2 4 2" xfId="771"/>
    <cellStyle name="Calculation 2 4 2 2" xfId="21362"/>
    <cellStyle name="Calculation 2 4 2 2 2" xfId="22258"/>
    <cellStyle name="Calculation 2 4 2 2 3" xfId="23132"/>
    <cellStyle name="Calculation 2 4 2 3" xfId="21459"/>
    <cellStyle name="Calculation 2 4 2 4" xfId="22353"/>
    <cellStyle name="Calculation 2 4 3" xfId="772"/>
    <cellStyle name="Calculation 2 4 3 2" xfId="21361"/>
    <cellStyle name="Calculation 2 4 3 2 2" xfId="22257"/>
    <cellStyle name="Calculation 2 4 3 2 3" xfId="23131"/>
    <cellStyle name="Calculation 2 4 3 3" xfId="21460"/>
    <cellStyle name="Calculation 2 4 3 4" xfId="22354"/>
    <cellStyle name="Calculation 2 4 4" xfId="773"/>
    <cellStyle name="Calculation 2 4 4 2" xfId="21360"/>
    <cellStyle name="Calculation 2 4 4 2 2" xfId="22256"/>
    <cellStyle name="Calculation 2 4 4 2 3" xfId="23130"/>
    <cellStyle name="Calculation 2 4 4 3" xfId="21461"/>
    <cellStyle name="Calculation 2 4 4 4" xfId="22355"/>
    <cellStyle name="Calculation 2 4 5" xfId="774"/>
    <cellStyle name="Calculation 2 4 5 2" xfId="21359"/>
    <cellStyle name="Calculation 2 4 5 2 2" xfId="22255"/>
    <cellStyle name="Calculation 2 4 5 2 3" xfId="23129"/>
    <cellStyle name="Calculation 2 4 5 3" xfId="21462"/>
    <cellStyle name="Calculation 2 4 5 4" xfId="22356"/>
    <cellStyle name="Calculation 2 5" xfId="775"/>
    <cellStyle name="Calculation 2 5 2" xfId="776"/>
    <cellStyle name="Calculation 2 5 2 2" xfId="21358"/>
    <cellStyle name="Calculation 2 5 2 2 2" xfId="22254"/>
    <cellStyle name="Calculation 2 5 2 2 3" xfId="23128"/>
    <cellStyle name="Calculation 2 5 2 3" xfId="21463"/>
    <cellStyle name="Calculation 2 5 2 4" xfId="22357"/>
    <cellStyle name="Calculation 2 5 3" xfId="777"/>
    <cellStyle name="Calculation 2 5 3 2" xfId="21357"/>
    <cellStyle name="Calculation 2 5 3 2 2" xfId="22253"/>
    <cellStyle name="Calculation 2 5 3 2 3" xfId="23127"/>
    <cellStyle name="Calculation 2 5 3 3" xfId="21464"/>
    <cellStyle name="Calculation 2 5 3 4" xfId="22358"/>
    <cellStyle name="Calculation 2 5 4" xfId="778"/>
    <cellStyle name="Calculation 2 5 4 2" xfId="21356"/>
    <cellStyle name="Calculation 2 5 4 2 2" xfId="22252"/>
    <cellStyle name="Calculation 2 5 4 2 3" xfId="23126"/>
    <cellStyle name="Calculation 2 5 4 3" xfId="21465"/>
    <cellStyle name="Calculation 2 5 4 4" xfId="22359"/>
    <cellStyle name="Calculation 2 5 5" xfId="779"/>
    <cellStyle name="Calculation 2 5 5 2" xfId="21355"/>
    <cellStyle name="Calculation 2 5 5 2 2" xfId="22251"/>
    <cellStyle name="Calculation 2 5 5 2 3" xfId="23125"/>
    <cellStyle name="Calculation 2 5 5 3" xfId="21466"/>
    <cellStyle name="Calculation 2 5 5 4" xfId="22360"/>
    <cellStyle name="Calculation 2 6" xfId="780"/>
    <cellStyle name="Calculation 2 6 2" xfId="781"/>
    <cellStyle name="Calculation 2 6 2 2" xfId="21354"/>
    <cellStyle name="Calculation 2 6 2 2 2" xfId="22250"/>
    <cellStyle name="Calculation 2 6 2 2 3" xfId="23124"/>
    <cellStyle name="Calculation 2 6 2 3" xfId="21467"/>
    <cellStyle name="Calculation 2 6 2 4" xfId="22361"/>
    <cellStyle name="Calculation 2 6 3" xfId="782"/>
    <cellStyle name="Calculation 2 6 3 2" xfId="21353"/>
    <cellStyle name="Calculation 2 6 3 2 2" xfId="22249"/>
    <cellStyle name="Calculation 2 6 3 2 3" xfId="23123"/>
    <cellStyle name="Calculation 2 6 3 3" xfId="21468"/>
    <cellStyle name="Calculation 2 6 3 4" xfId="22362"/>
    <cellStyle name="Calculation 2 6 4" xfId="783"/>
    <cellStyle name="Calculation 2 6 4 2" xfId="21352"/>
    <cellStyle name="Calculation 2 6 4 2 2" xfId="22248"/>
    <cellStyle name="Calculation 2 6 4 2 3" xfId="23122"/>
    <cellStyle name="Calculation 2 6 4 3" xfId="21469"/>
    <cellStyle name="Calculation 2 6 4 4" xfId="22363"/>
    <cellStyle name="Calculation 2 6 5" xfId="784"/>
    <cellStyle name="Calculation 2 6 5 2" xfId="21351"/>
    <cellStyle name="Calculation 2 6 5 2 2" xfId="22247"/>
    <cellStyle name="Calculation 2 6 5 2 3" xfId="23121"/>
    <cellStyle name="Calculation 2 6 5 3" xfId="21470"/>
    <cellStyle name="Calculation 2 6 5 4" xfId="22364"/>
    <cellStyle name="Calculation 2 7" xfId="785"/>
    <cellStyle name="Calculation 2 7 2" xfId="786"/>
    <cellStyle name="Calculation 2 7 2 2" xfId="21350"/>
    <cellStyle name="Calculation 2 7 2 2 2" xfId="22246"/>
    <cellStyle name="Calculation 2 7 2 2 3" xfId="23120"/>
    <cellStyle name="Calculation 2 7 2 3" xfId="21471"/>
    <cellStyle name="Calculation 2 7 2 4" xfId="22365"/>
    <cellStyle name="Calculation 2 7 3" xfId="787"/>
    <cellStyle name="Calculation 2 7 3 2" xfId="21349"/>
    <cellStyle name="Calculation 2 7 3 2 2" xfId="22245"/>
    <cellStyle name="Calculation 2 7 3 2 3" xfId="23119"/>
    <cellStyle name="Calculation 2 7 3 3" xfId="21472"/>
    <cellStyle name="Calculation 2 7 3 4" xfId="22366"/>
    <cellStyle name="Calculation 2 7 4" xfId="788"/>
    <cellStyle name="Calculation 2 7 4 2" xfId="21348"/>
    <cellStyle name="Calculation 2 7 4 2 2" xfId="22244"/>
    <cellStyle name="Calculation 2 7 4 2 3" xfId="23118"/>
    <cellStyle name="Calculation 2 7 4 3" xfId="21473"/>
    <cellStyle name="Calculation 2 7 4 4" xfId="22367"/>
    <cellStyle name="Calculation 2 7 5" xfId="789"/>
    <cellStyle name="Calculation 2 7 5 2" xfId="21347"/>
    <cellStyle name="Calculation 2 7 5 2 2" xfId="22243"/>
    <cellStyle name="Calculation 2 7 5 2 3" xfId="23117"/>
    <cellStyle name="Calculation 2 7 5 3" xfId="21474"/>
    <cellStyle name="Calculation 2 7 5 4" xfId="22368"/>
    <cellStyle name="Calculation 2 8" xfId="790"/>
    <cellStyle name="Calculation 2 8 2" xfId="791"/>
    <cellStyle name="Calculation 2 8 2 2" xfId="21346"/>
    <cellStyle name="Calculation 2 8 2 2 2" xfId="22242"/>
    <cellStyle name="Calculation 2 8 2 2 3" xfId="23116"/>
    <cellStyle name="Calculation 2 8 2 3" xfId="21475"/>
    <cellStyle name="Calculation 2 8 2 4" xfId="22369"/>
    <cellStyle name="Calculation 2 8 3" xfId="792"/>
    <cellStyle name="Calculation 2 8 3 2" xfId="21345"/>
    <cellStyle name="Calculation 2 8 3 2 2" xfId="22241"/>
    <cellStyle name="Calculation 2 8 3 2 3" xfId="23115"/>
    <cellStyle name="Calculation 2 8 3 3" xfId="21476"/>
    <cellStyle name="Calculation 2 8 3 4" xfId="22370"/>
    <cellStyle name="Calculation 2 8 4" xfId="793"/>
    <cellStyle name="Calculation 2 8 4 2" xfId="21344"/>
    <cellStyle name="Calculation 2 8 4 2 2" xfId="22240"/>
    <cellStyle name="Calculation 2 8 4 2 3" xfId="23114"/>
    <cellStyle name="Calculation 2 8 4 3" xfId="21477"/>
    <cellStyle name="Calculation 2 8 4 4" xfId="22371"/>
    <cellStyle name="Calculation 2 8 5" xfId="794"/>
    <cellStyle name="Calculation 2 8 5 2" xfId="21343"/>
    <cellStyle name="Calculation 2 8 5 2 2" xfId="22239"/>
    <cellStyle name="Calculation 2 8 5 2 3" xfId="23113"/>
    <cellStyle name="Calculation 2 8 5 3" xfId="21478"/>
    <cellStyle name="Calculation 2 8 5 4" xfId="22372"/>
    <cellStyle name="Calculation 2 9" xfId="795"/>
    <cellStyle name="Calculation 2 9 2" xfId="796"/>
    <cellStyle name="Calculation 2 9 2 2" xfId="21342"/>
    <cellStyle name="Calculation 2 9 2 2 2" xfId="22238"/>
    <cellStyle name="Calculation 2 9 2 2 3" xfId="23112"/>
    <cellStyle name="Calculation 2 9 2 3" xfId="21479"/>
    <cellStyle name="Calculation 2 9 2 4" xfId="22373"/>
    <cellStyle name="Calculation 2 9 3" xfId="797"/>
    <cellStyle name="Calculation 2 9 3 2" xfId="21341"/>
    <cellStyle name="Calculation 2 9 3 2 2" xfId="22237"/>
    <cellStyle name="Calculation 2 9 3 2 3" xfId="23111"/>
    <cellStyle name="Calculation 2 9 3 3" xfId="21480"/>
    <cellStyle name="Calculation 2 9 3 4" xfId="22374"/>
    <cellStyle name="Calculation 2 9 4" xfId="798"/>
    <cellStyle name="Calculation 2 9 4 2" xfId="21340"/>
    <cellStyle name="Calculation 2 9 4 2 2" xfId="22236"/>
    <cellStyle name="Calculation 2 9 4 2 3" xfId="23110"/>
    <cellStyle name="Calculation 2 9 4 3" xfId="21481"/>
    <cellStyle name="Calculation 2 9 4 4" xfId="22375"/>
    <cellStyle name="Calculation 2 9 5" xfId="799"/>
    <cellStyle name="Calculation 2 9 5 2" xfId="21339"/>
    <cellStyle name="Calculation 2 9 5 2 2" xfId="22235"/>
    <cellStyle name="Calculation 2 9 5 2 3" xfId="23109"/>
    <cellStyle name="Calculation 2 9 5 3" xfId="21482"/>
    <cellStyle name="Calculation 2 9 5 4" xfId="22376"/>
    <cellStyle name="Calculation 3" xfId="800"/>
    <cellStyle name="Calculation 3 2" xfId="801"/>
    <cellStyle name="Calculation 3 2 2" xfId="21337"/>
    <cellStyle name="Calculation 3 2 2 2" xfId="22233"/>
    <cellStyle name="Calculation 3 2 2 3" xfId="23107"/>
    <cellStyle name="Calculation 3 2 3" xfId="21484"/>
    <cellStyle name="Calculation 3 2 4" xfId="22378"/>
    <cellStyle name="Calculation 3 3" xfId="802"/>
    <cellStyle name="Calculation 3 3 2" xfId="21336"/>
    <cellStyle name="Calculation 3 3 2 2" xfId="22232"/>
    <cellStyle name="Calculation 3 3 2 3" xfId="23106"/>
    <cellStyle name="Calculation 3 3 3" xfId="21485"/>
    <cellStyle name="Calculation 3 3 4" xfId="22379"/>
    <cellStyle name="Calculation 3 4" xfId="21338"/>
    <cellStyle name="Calculation 3 4 2" xfId="22234"/>
    <cellStyle name="Calculation 3 4 3" xfId="23108"/>
    <cellStyle name="Calculation 3 5" xfId="21483"/>
    <cellStyle name="Calculation 3 6" xfId="22377"/>
    <cellStyle name="Calculation 4" xfId="803"/>
    <cellStyle name="Calculation 4 2" xfId="804"/>
    <cellStyle name="Calculation 4 2 2" xfId="21334"/>
    <cellStyle name="Calculation 4 2 2 2" xfId="22230"/>
    <cellStyle name="Calculation 4 2 2 3" xfId="23104"/>
    <cellStyle name="Calculation 4 2 3" xfId="21487"/>
    <cellStyle name="Calculation 4 2 4" xfId="22381"/>
    <cellStyle name="Calculation 4 3" xfId="805"/>
    <cellStyle name="Calculation 4 3 2" xfId="21333"/>
    <cellStyle name="Calculation 4 3 2 2" xfId="22229"/>
    <cellStyle name="Calculation 4 3 2 3" xfId="23103"/>
    <cellStyle name="Calculation 4 3 3" xfId="21488"/>
    <cellStyle name="Calculation 4 3 4" xfId="22382"/>
    <cellStyle name="Calculation 4 4" xfId="21335"/>
    <cellStyle name="Calculation 4 4 2" xfId="22231"/>
    <cellStyle name="Calculation 4 4 3" xfId="23105"/>
    <cellStyle name="Calculation 4 5" xfId="21486"/>
    <cellStyle name="Calculation 4 6" xfId="22380"/>
    <cellStyle name="Calculation 5" xfId="806"/>
    <cellStyle name="Calculation 5 2" xfId="807"/>
    <cellStyle name="Calculation 5 2 2" xfId="21331"/>
    <cellStyle name="Calculation 5 2 2 2" xfId="22227"/>
    <cellStyle name="Calculation 5 2 2 3" xfId="23101"/>
    <cellStyle name="Calculation 5 2 3" xfId="21490"/>
    <cellStyle name="Calculation 5 2 4" xfId="22384"/>
    <cellStyle name="Calculation 5 3" xfId="808"/>
    <cellStyle name="Calculation 5 3 2" xfId="21330"/>
    <cellStyle name="Calculation 5 3 2 2" xfId="22226"/>
    <cellStyle name="Calculation 5 3 2 3" xfId="23100"/>
    <cellStyle name="Calculation 5 3 3" xfId="21491"/>
    <cellStyle name="Calculation 5 3 4" xfId="22385"/>
    <cellStyle name="Calculation 5 4" xfId="21332"/>
    <cellStyle name="Calculation 5 4 2" xfId="22228"/>
    <cellStyle name="Calculation 5 4 3" xfId="23102"/>
    <cellStyle name="Calculation 5 5" xfId="21489"/>
    <cellStyle name="Calculation 5 6" xfId="22383"/>
    <cellStyle name="Calculation 6" xfId="809"/>
    <cellStyle name="Calculation 6 2" xfId="810"/>
    <cellStyle name="Calculation 6 2 2" xfId="21328"/>
    <cellStyle name="Calculation 6 2 2 2" xfId="22224"/>
    <cellStyle name="Calculation 6 2 2 3" xfId="23098"/>
    <cellStyle name="Calculation 6 2 3" xfId="21493"/>
    <cellStyle name="Calculation 6 2 4" xfId="22387"/>
    <cellStyle name="Calculation 6 3" xfId="811"/>
    <cellStyle name="Calculation 6 3 2" xfId="21327"/>
    <cellStyle name="Calculation 6 3 2 2" xfId="22223"/>
    <cellStyle name="Calculation 6 3 2 3" xfId="23097"/>
    <cellStyle name="Calculation 6 3 3" xfId="21494"/>
    <cellStyle name="Calculation 6 3 4" xfId="22388"/>
    <cellStyle name="Calculation 6 4" xfId="21329"/>
    <cellStyle name="Calculation 6 4 2" xfId="22225"/>
    <cellStyle name="Calculation 6 4 3" xfId="23099"/>
    <cellStyle name="Calculation 6 5" xfId="21492"/>
    <cellStyle name="Calculation 6 6" xfId="22386"/>
    <cellStyle name="Calculation 7" xfId="812"/>
    <cellStyle name="Calculation 7 2" xfId="21326"/>
    <cellStyle name="Calculation 7 2 2" xfId="22222"/>
    <cellStyle name="Calculation 7 2 3" xfId="23096"/>
    <cellStyle name="Calculation 7 3" xfId="21495"/>
    <cellStyle name="Calculation 7 4" xfId="2238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220"/>
    <cellStyle name="Gia's 10 2 3" xfId="23094"/>
    <cellStyle name="Gia's 10 3" xfId="21497"/>
    <cellStyle name="Gia's 11" xfId="21325"/>
    <cellStyle name="Gia's 11 2" xfId="22221"/>
    <cellStyle name="Gia's 11 3" xfId="23095"/>
    <cellStyle name="Gia's 12" xfId="21496"/>
    <cellStyle name="Gia's 2" xfId="9187"/>
    <cellStyle name="Gia's 2 2" xfId="21323"/>
    <cellStyle name="Gia's 2 2 2" xfId="22219"/>
    <cellStyle name="Gia's 2 2 3" xfId="23093"/>
    <cellStyle name="Gia's 2 3" xfId="21498"/>
    <cellStyle name="Gia's 3" xfId="9188"/>
    <cellStyle name="Gia's 3 2" xfId="21322"/>
    <cellStyle name="Gia's 3 2 2" xfId="22218"/>
    <cellStyle name="Gia's 3 2 3" xfId="23092"/>
    <cellStyle name="Gia's 3 3" xfId="21499"/>
    <cellStyle name="Gia's 4" xfId="9189"/>
    <cellStyle name="Gia's 4 2" xfId="21321"/>
    <cellStyle name="Gia's 4 2 2" xfId="22217"/>
    <cellStyle name="Gia's 4 2 3" xfId="23091"/>
    <cellStyle name="Gia's 4 3" xfId="21500"/>
    <cellStyle name="Gia's 5" xfId="9190"/>
    <cellStyle name="Gia's 5 2" xfId="21320"/>
    <cellStyle name="Gia's 5 2 2" xfId="22216"/>
    <cellStyle name="Gia's 5 2 3" xfId="23090"/>
    <cellStyle name="Gia's 5 3" xfId="21501"/>
    <cellStyle name="Gia's 6" xfId="9191"/>
    <cellStyle name="Gia's 6 2" xfId="21319"/>
    <cellStyle name="Gia's 6 2 2" xfId="22215"/>
    <cellStyle name="Gia's 6 2 3" xfId="23089"/>
    <cellStyle name="Gia's 6 3" xfId="21502"/>
    <cellStyle name="Gia's 7" xfId="9192"/>
    <cellStyle name="Gia's 7 2" xfId="21318"/>
    <cellStyle name="Gia's 7 2 2" xfId="22214"/>
    <cellStyle name="Gia's 7 2 3" xfId="23088"/>
    <cellStyle name="Gia's 7 3" xfId="21503"/>
    <cellStyle name="Gia's 8" xfId="9193"/>
    <cellStyle name="Gia's 8 2" xfId="21317"/>
    <cellStyle name="Gia's 8 2 2" xfId="22213"/>
    <cellStyle name="Gia's 8 2 3" xfId="23087"/>
    <cellStyle name="Gia's 8 3" xfId="21504"/>
    <cellStyle name="Gia's 9" xfId="9194"/>
    <cellStyle name="Gia's 9 2" xfId="21316"/>
    <cellStyle name="Gia's 9 2 2" xfId="22212"/>
    <cellStyle name="Gia's 9 2 3" xfId="23086"/>
    <cellStyle name="Gia's 9 3" xfId="2150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211"/>
    <cellStyle name="greyed 2 3" xfId="23085"/>
    <cellStyle name="greyed 3" xfId="21506"/>
    <cellStyle name="Header1" xfId="9222"/>
    <cellStyle name="Header1 2" xfId="9223"/>
    <cellStyle name="Header1 3" xfId="9224"/>
    <cellStyle name="Header2" xfId="9225"/>
    <cellStyle name="Header2 2" xfId="9226"/>
    <cellStyle name="Header2 2 2" xfId="21313"/>
    <cellStyle name="Header2 2 2 2" xfId="23083"/>
    <cellStyle name="Header2 3" xfId="9227"/>
    <cellStyle name="Header2 3 2" xfId="21312"/>
    <cellStyle name="Header2 3 2 2" xfId="23082"/>
    <cellStyle name="Header2 4" xfId="21314"/>
    <cellStyle name="Header2 4 2" xfId="230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210"/>
    <cellStyle name="HeadingTable 2 3" xfId="23081"/>
    <cellStyle name="HeadingTable 3" xfId="21507"/>
    <cellStyle name="highlightExposure" xfId="9323"/>
    <cellStyle name="highlightExposure 2" xfId="21310"/>
    <cellStyle name="highlightExposure 2 2" xfId="22209"/>
    <cellStyle name="highlightExposure 2 3" xfId="23080"/>
    <cellStyle name="highlightExposure 3" xfId="21508"/>
    <cellStyle name="highlightPercentage" xfId="9324"/>
    <cellStyle name="highlightPercentage 2" xfId="21309"/>
    <cellStyle name="highlightPercentage 2 2" xfId="22208"/>
    <cellStyle name="highlightPercentage 2 3" xfId="23079"/>
    <cellStyle name="highlightPercentage 3" xfId="21509"/>
    <cellStyle name="highlightText" xfId="9325"/>
    <cellStyle name="highlightText 2" xfId="21308"/>
    <cellStyle name="highlightText 2 2" xfId="22207"/>
    <cellStyle name="highlightText 2 3" xfId="23078"/>
    <cellStyle name="highlightText 3" xfId="21510"/>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205"/>
    <cellStyle name="Input 2 10 2 2 3" xfId="23076"/>
    <cellStyle name="Input 2 10 2 3" xfId="21512"/>
    <cellStyle name="Input 2 10 2 4" xfId="22391"/>
    <cellStyle name="Input 2 10 3" xfId="9336"/>
    <cellStyle name="Input 2 10 3 2" xfId="21305"/>
    <cellStyle name="Input 2 10 3 2 2" xfId="22204"/>
    <cellStyle name="Input 2 10 3 2 3" xfId="23075"/>
    <cellStyle name="Input 2 10 3 3" xfId="21513"/>
    <cellStyle name="Input 2 10 3 4" xfId="22392"/>
    <cellStyle name="Input 2 10 4" xfId="9337"/>
    <cellStyle name="Input 2 10 4 2" xfId="21304"/>
    <cellStyle name="Input 2 10 4 2 2" xfId="22203"/>
    <cellStyle name="Input 2 10 4 2 3" xfId="23074"/>
    <cellStyle name="Input 2 10 4 3" xfId="21514"/>
    <cellStyle name="Input 2 10 4 4" xfId="22393"/>
    <cellStyle name="Input 2 10 5" xfId="9338"/>
    <cellStyle name="Input 2 10 5 2" xfId="21303"/>
    <cellStyle name="Input 2 10 5 2 2" xfId="22202"/>
    <cellStyle name="Input 2 10 5 2 3" xfId="23073"/>
    <cellStyle name="Input 2 10 5 3" xfId="21515"/>
    <cellStyle name="Input 2 10 5 4" xfId="22394"/>
    <cellStyle name="Input 2 11" xfId="9339"/>
    <cellStyle name="Input 2 11 2" xfId="9340"/>
    <cellStyle name="Input 2 11 2 2" xfId="21301"/>
    <cellStyle name="Input 2 11 2 2 2" xfId="22200"/>
    <cellStyle name="Input 2 11 2 2 3" xfId="23071"/>
    <cellStyle name="Input 2 11 2 3" xfId="21517"/>
    <cellStyle name="Input 2 11 2 4" xfId="22396"/>
    <cellStyle name="Input 2 11 3" xfId="9341"/>
    <cellStyle name="Input 2 11 3 2" xfId="21300"/>
    <cellStyle name="Input 2 11 3 2 2" xfId="22199"/>
    <cellStyle name="Input 2 11 3 2 3" xfId="23070"/>
    <cellStyle name="Input 2 11 3 3" xfId="21518"/>
    <cellStyle name="Input 2 11 3 4" xfId="22397"/>
    <cellStyle name="Input 2 11 4" xfId="9342"/>
    <cellStyle name="Input 2 11 4 2" xfId="21299"/>
    <cellStyle name="Input 2 11 4 2 2" xfId="22198"/>
    <cellStyle name="Input 2 11 4 2 3" xfId="23069"/>
    <cellStyle name="Input 2 11 4 3" xfId="21519"/>
    <cellStyle name="Input 2 11 4 4" xfId="22398"/>
    <cellStyle name="Input 2 11 5" xfId="9343"/>
    <cellStyle name="Input 2 11 5 2" xfId="21298"/>
    <cellStyle name="Input 2 11 5 2 2" xfId="22197"/>
    <cellStyle name="Input 2 11 5 2 3" xfId="23068"/>
    <cellStyle name="Input 2 11 5 3" xfId="21520"/>
    <cellStyle name="Input 2 11 5 4" xfId="22399"/>
    <cellStyle name="Input 2 11 6" xfId="21302"/>
    <cellStyle name="Input 2 11 6 2" xfId="22201"/>
    <cellStyle name="Input 2 11 6 3" xfId="23072"/>
    <cellStyle name="Input 2 11 7" xfId="21516"/>
    <cellStyle name="Input 2 11 8" xfId="22395"/>
    <cellStyle name="Input 2 12" xfId="9344"/>
    <cellStyle name="Input 2 12 2" xfId="9345"/>
    <cellStyle name="Input 2 12 2 2" xfId="21296"/>
    <cellStyle name="Input 2 12 2 2 2" xfId="22195"/>
    <cellStyle name="Input 2 12 2 2 3" xfId="23066"/>
    <cellStyle name="Input 2 12 2 3" xfId="21522"/>
    <cellStyle name="Input 2 12 2 4" xfId="22401"/>
    <cellStyle name="Input 2 12 3" xfId="9346"/>
    <cellStyle name="Input 2 12 3 2" xfId="21295"/>
    <cellStyle name="Input 2 12 3 2 2" xfId="22194"/>
    <cellStyle name="Input 2 12 3 2 3" xfId="23065"/>
    <cellStyle name="Input 2 12 3 3" xfId="21523"/>
    <cellStyle name="Input 2 12 3 4" xfId="22402"/>
    <cellStyle name="Input 2 12 4" xfId="9347"/>
    <cellStyle name="Input 2 12 4 2" xfId="21294"/>
    <cellStyle name="Input 2 12 4 2 2" xfId="22193"/>
    <cellStyle name="Input 2 12 4 2 3" xfId="23064"/>
    <cellStyle name="Input 2 12 4 3" xfId="21524"/>
    <cellStyle name="Input 2 12 4 4" xfId="22403"/>
    <cellStyle name="Input 2 12 5" xfId="9348"/>
    <cellStyle name="Input 2 12 5 2" xfId="21293"/>
    <cellStyle name="Input 2 12 5 2 2" xfId="22192"/>
    <cellStyle name="Input 2 12 5 2 3" xfId="23063"/>
    <cellStyle name="Input 2 12 5 3" xfId="21525"/>
    <cellStyle name="Input 2 12 5 4" xfId="22404"/>
    <cellStyle name="Input 2 12 6" xfId="21297"/>
    <cellStyle name="Input 2 12 6 2" xfId="22196"/>
    <cellStyle name="Input 2 12 6 3" xfId="23067"/>
    <cellStyle name="Input 2 12 7" xfId="21521"/>
    <cellStyle name="Input 2 12 8" xfId="22400"/>
    <cellStyle name="Input 2 13" xfId="9349"/>
    <cellStyle name="Input 2 13 2" xfId="9350"/>
    <cellStyle name="Input 2 13 2 2" xfId="21291"/>
    <cellStyle name="Input 2 13 2 2 2" xfId="22190"/>
    <cellStyle name="Input 2 13 2 2 3" xfId="23061"/>
    <cellStyle name="Input 2 13 2 3" xfId="21527"/>
    <cellStyle name="Input 2 13 2 4" xfId="22406"/>
    <cellStyle name="Input 2 13 3" xfId="9351"/>
    <cellStyle name="Input 2 13 3 2" xfId="21290"/>
    <cellStyle name="Input 2 13 3 2 2" xfId="22189"/>
    <cellStyle name="Input 2 13 3 2 3" xfId="23060"/>
    <cellStyle name="Input 2 13 3 3" xfId="21528"/>
    <cellStyle name="Input 2 13 3 4" xfId="22407"/>
    <cellStyle name="Input 2 13 4" xfId="9352"/>
    <cellStyle name="Input 2 13 4 2" xfId="21289"/>
    <cellStyle name="Input 2 13 4 2 2" xfId="22188"/>
    <cellStyle name="Input 2 13 4 2 3" xfId="23059"/>
    <cellStyle name="Input 2 13 4 3" xfId="21529"/>
    <cellStyle name="Input 2 13 4 4" xfId="22408"/>
    <cellStyle name="Input 2 13 5" xfId="21292"/>
    <cellStyle name="Input 2 13 5 2" xfId="22191"/>
    <cellStyle name="Input 2 13 5 3" xfId="23062"/>
    <cellStyle name="Input 2 13 6" xfId="21526"/>
    <cellStyle name="Input 2 13 7" xfId="22405"/>
    <cellStyle name="Input 2 14" xfId="9353"/>
    <cellStyle name="Input 2 14 2" xfId="21288"/>
    <cellStyle name="Input 2 14 2 2" xfId="22187"/>
    <cellStyle name="Input 2 14 2 3" xfId="23058"/>
    <cellStyle name="Input 2 14 3" xfId="21530"/>
    <cellStyle name="Input 2 14 4" xfId="22409"/>
    <cellStyle name="Input 2 15" xfId="9354"/>
    <cellStyle name="Input 2 15 2" xfId="21287"/>
    <cellStyle name="Input 2 15 2 2" xfId="22186"/>
    <cellStyle name="Input 2 15 2 3" xfId="23057"/>
    <cellStyle name="Input 2 15 3" xfId="21531"/>
    <cellStyle name="Input 2 15 4" xfId="22410"/>
    <cellStyle name="Input 2 16" xfId="9355"/>
    <cellStyle name="Input 2 16 2" xfId="21286"/>
    <cellStyle name="Input 2 16 2 2" xfId="22185"/>
    <cellStyle name="Input 2 16 2 3" xfId="23056"/>
    <cellStyle name="Input 2 16 3" xfId="21532"/>
    <cellStyle name="Input 2 16 4" xfId="22411"/>
    <cellStyle name="Input 2 17" xfId="21307"/>
    <cellStyle name="Input 2 17 2" xfId="22206"/>
    <cellStyle name="Input 2 17 3" xfId="23077"/>
    <cellStyle name="Input 2 18" xfId="21511"/>
    <cellStyle name="Input 2 19" xfId="22390"/>
    <cellStyle name="Input 2 2" xfId="9356"/>
    <cellStyle name="Input 2 2 10" xfId="21285"/>
    <cellStyle name="Input 2 2 10 2" xfId="22184"/>
    <cellStyle name="Input 2 2 10 3" xfId="23055"/>
    <cellStyle name="Input 2 2 11" xfId="21533"/>
    <cellStyle name="Input 2 2 12" xfId="22412"/>
    <cellStyle name="Input 2 2 2" xfId="9357"/>
    <cellStyle name="Input 2 2 2 2" xfId="9358"/>
    <cellStyle name="Input 2 2 2 2 2" xfId="21283"/>
    <cellStyle name="Input 2 2 2 2 2 2" xfId="22182"/>
    <cellStyle name="Input 2 2 2 2 2 3" xfId="23053"/>
    <cellStyle name="Input 2 2 2 2 3" xfId="21535"/>
    <cellStyle name="Input 2 2 2 2 4" xfId="22414"/>
    <cellStyle name="Input 2 2 2 3" xfId="9359"/>
    <cellStyle name="Input 2 2 2 3 2" xfId="21282"/>
    <cellStyle name="Input 2 2 2 3 2 2" xfId="22181"/>
    <cellStyle name="Input 2 2 2 3 2 3" xfId="23052"/>
    <cellStyle name="Input 2 2 2 3 3" xfId="21536"/>
    <cellStyle name="Input 2 2 2 3 4" xfId="22415"/>
    <cellStyle name="Input 2 2 2 4" xfId="9360"/>
    <cellStyle name="Input 2 2 2 4 2" xfId="21281"/>
    <cellStyle name="Input 2 2 2 4 2 2" xfId="22180"/>
    <cellStyle name="Input 2 2 2 4 2 3" xfId="23051"/>
    <cellStyle name="Input 2 2 2 4 3" xfId="21537"/>
    <cellStyle name="Input 2 2 2 4 4" xfId="22416"/>
    <cellStyle name="Input 2 2 2 5" xfId="21284"/>
    <cellStyle name="Input 2 2 2 5 2" xfId="22183"/>
    <cellStyle name="Input 2 2 2 5 3" xfId="23054"/>
    <cellStyle name="Input 2 2 2 6" xfId="21534"/>
    <cellStyle name="Input 2 2 2 7" xfId="22413"/>
    <cellStyle name="Input 2 2 3" xfId="9361"/>
    <cellStyle name="Input 2 2 3 2" xfId="9362"/>
    <cellStyle name="Input 2 2 3 2 2" xfId="21279"/>
    <cellStyle name="Input 2 2 3 2 2 2" xfId="22178"/>
    <cellStyle name="Input 2 2 3 2 2 3" xfId="23049"/>
    <cellStyle name="Input 2 2 3 2 3" xfId="21539"/>
    <cellStyle name="Input 2 2 3 2 4" xfId="22418"/>
    <cellStyle name="Input 2 2 3 3" xfId="9363"/>
    <cellStyle name="Input 2 2 3 3 2" xfId="21278"/>
    <cellStyle name="Input 2 2 3 3 2 2" xfId="22177"/>
    <cellStyle name="Input 2 2 3 3 2 3" xfId="23048"/>
    <cellStyle name="Input 2 2 3 3 3" xfId="21540"/>
    <cellStyle name="Input 2 2 3 3 4" xfId="22419"/>
    <cellStyle name="Input 2 2 3 4" xfId="9364"/>
    <cellStyle name="Input 2 2 3 4 2" xfId="21277"/>
    <cellStyle name="Input 2 2 3 4 2 2" xfId="22176"/>
    <cellStyle name="Input 2 2 3 4 2 3" xfId="23047"/>
    <cellStyle name="Input 2 2 3 4 3" xfId="21541"/>
    <cellStyle name="Input 2 2 3 4 4" xfId="22420"/>
    <cellStyle name="Input 2 2 3 5" xfId="21280"/>
    <cellStyle name="Input 2 2 3 5 2" xfId="22179"/>
    <cellStyle name="Input 2 2 3 5 3" xfId="23050"/>
    <cellStyle name="Input 2 2 3 6" xfId="21538"/>
    <cellStyle name="Input 2 2 3 7" xfId="22417"/>
    <cellStyle name="Input 2 2 4" xfId="9365"/>
    <cellStyle name="Input 2 2 4 2" xfId="9366"/>
    <cellStyle name="Input 2 2 4 2 2" xfId="21275"/>
    <cellStyle name="Input 2 2 4 2 2 2" xfId="22174"/>
    <cellStyle name="Input 2 2 4 2 2 3" xfId="23045"/>
    <cellStyle name="Input 2 2 4 2 3" xfId="21543"/>
    <cellStyle name="Input 2 2 4 2 4" xfId="22422"/>
    <cellStyle name="Input 2 2 4 3" xfId="9367"/>
    <cellStyle name="Input 2 2 4 3 2" xfId="21274"/>
    <cellStyle name="Input 2 2 4 3 2 2" xfId="22173"/>
    <cellStyle name="Input 2 2 4 3 2 3" xfId="23044"/>
    <cellStyle name="Input 2 2 4 3 3" xfId="21544"/>
    <cellStyle name="Input 2 2 4 3 4" xfId="22423"/>
    <cellStyle name="Input 2 2 4 4" xfId="9368"/>
    <cellStyle name="Input 2 2 4 4 2" xfId="21273"/>
    <cellStyle name="Input 2 2 4 4 2 2" xfId="22172"/>
    <cellStyle name="Input 2 2 4 4 2 3" xfId="23043"/>
    <cellStyle name="Input 2 2 4 4 3" xfId="21545"/>
    <cellStyle name="Input 2 2 4 4 4" xfId="22424"/>
    <cellStyle name="Input 2 2 4 5" xfId="21276"/>
    <cellStyle name="Input 2 2 4 5 2" xfId="22175"/>
    <cellStyle name="Input 2 2 4 5 3" xfId="23046"/>
    <cellStyle name="Input 2 2 4 6" xfId="21542"/>
    <cellStyle name="Input 2 2 4 7" xfId="22421"/>
    <cellStyle name="Input 2 2 5" xfId="9369"/>
    <cellStyle name="Input 2 2 5 2" xfId="9370"/>
    <cellStyle name="Input 2 2 5 2 2" xfId="21271"/>
    <cellStyle name="Input 2 2 5 2 2 2" xfId="22170"/>
    <cellStyle name="Input 2 2 5 2 2 3" xfId="23041"/>
    <cellStyle name="Input 2 2 5 2 3" xfId="21547"/>
    <cellStyle name="Input 2 2 5 2 4" xfId="22426"/>
    <cellStyle name="Input 2 2 5 3" xfId="9371"/>
    <cellStyle name="Input 2 2 5 3 2" xfId="21270"/>
    <cellStyle name="Input 2 2 5 3 2 2" xfId="22169"/>
    <cellStyle name="Input 2 2 5 3 2 3" xfId="23040"/>
    <cellStyle name="Input 2 2 5 3 3" xfId="21548"/>
    <cellStyle name="Input 2 2 5 3 4" xfId="22427"/>
    <cellStyle name="Input 2 2 5 4" xfId="9372"/>
    <cellStyle name="Input 2 2 5 4 2" xfId="21269"/>
    <cellStyle name="Input 2 2 5 4 2 2" xfId="22168"/>
    <cellStyle name="Input 2 2 5 4 2 3" xfId="23039"/>
    <cellStyle name="Input 2 2 5 4 3" xfId="21549"/>
    <cellStyle name="Input 2 2 5 4 4" xfId="22428"/>
    <cellStyle name="Input 2 2 5 5" xfId="21272"/>
    <cellStyle name="Input 2 2 5 5 2" xfId="22171"/>
    <cellStyle name="Input 2 2 5 5 3" xfId="23042"/>
    <cellStyle name="Input 2 2 5 6" xfId="21546"/>
    <cellStyle name="Input 2 2 5 7" xfId="22425"/>
    <cellStyle name="Input 2 2 6" xfId="9373"/>
    <cellStyle name="Input 2 2 6 2" xfId="21268"/>
    <cellStyle name="Input 2 2 6 2 2" xfId="22167"/>
    <cellStyle name="Input 2 2 6 2 3" xfId="23038"/>
    <cellStyle name="Input 2 2 6 3" xfId="21550"/>
    <cellStyle name="Input 2 2 6 4" xfId="22429"/>
    <cellStyle name="Input 2 2 7" xfId="9374"/>
    <cellStyle name="Input 2 2 7 2" xfId="21267"/>
    <cellStyle name="Input 2 2 7 2 2" xfId="22166"/>
    <cellStyle name="Input 2 2 7 2 3" xfId="23037"/>
    <cellStyle name="Input 2 2 7 3" xfId="21551"/>
    <cellStyle name="Input 2 2 7 4" xfId="22430"/>
    <cellStyle name="Input 2 2 8" xfId="9375"/>
    <cellStyle name="Input 2 2 8 2" xfId="21266"/>
    <cellStyle name="Input 2 2 8 2 2" xfId="22165"/>
    <cellStyle name="Input 2 2 8 2 3" xfId="23036"/>
    <cellStyle name="Input 2 2 8 3" xfId="21552"/>
    <cellStyle name="Input 2 2 8 4" xfId="22431"/>
    <cellStyle name="Input 2 2 9" xfId="9376"/>
    <cellStyle name="Input 2 2 9 2" xfId="21265"/>
    <cellStyle name="Input 2 2 9 2 2" xfId="22164"/>
    <cellStyle name="Input 2 2 9 2 3" xfId="23035"/>
    <cellStyle name="Input 2 2 9 3" xfId="21553"/>
    <cellStyle name="Input 2 2 9 4" xfId="22432"/>
    <cellStyle name="Input 2 3" xfId="9377"/>
    <cellStyle name="Input 2 3 2" xfId="9378"/>
    <cellStyle name="Input 2 3 2 2" xfId="21264"/>
    <cellStyle name="Input 2 3 2 2 2" xfId="22163"/>
    <cellStyle name="Input 2 3 2 2 3" xfId="23034"/>
    <cellStyle name="Input 2 3 2 3" xfId="21554"/>
    <cellStyle name="Input 2 3 2 4" xfId="22433"/>
    <cellStyle name="Input 2 3 3" xfId="9379"/>
    <cellStyle name="Input 2 3 3 2" xfId="21263"/>
    <cellStyle name="Input 2 3 3 2 2" xfId="22162"/>
    <cellStyle name="Input 2 3 3 2 3" xfId="23033"/>
    <cellStyle name="Input 2 3 3 3" xfId="21555"/>
    <cellStyle name="Input 2 3 3 4" xfId="22434"/>
    <cellStyle name="Input 2 3 4" xfId="9380"/>
    <cellStyle name="Input 2 3 4 2" xfId="21262"/>
    <cellStyle name="Input 2 3 4 2 2" xfId="22161"/>
    <cellStyle name="Input 2 3 4 2 3" xfId="23032"/>
    <cellStyle name="Input 2 3 4 3" xfId="21556"/>
    <cellStyle name="Input 2 3 4 4" xfId="22435"/>
    <cellStyle name="Input 2 3 5" xfId="9381"/>
    <cellStyle name="Input 2 3 5 2" xfId="21261"/>
    <cellStyle name="Input 2 3 5 2 2" xfId="22160"/>
    <cellStyle name="Input 2 3 5 2 3" xfId="23031"/>
    <cellStyle name="Input 2 3 5 3" xfId="21557"/>
    <cellStyle name="Input 2 3 5 4" xfId="22436"/>
    <cellStyle name="Input 2 4" xfId="9382"/>
    <cellStyle name="Input 2 4 2" xfId="9383"/>
    <cellStyle name="Input 2 4 2 2" xfId="21260"/>
    <cellStyle name="Input 2 4 2 2 2" xfId="22159"/>
    <cellStyle name="Input 2 4 2 2 3" xfId="23030"/>
    <cellStyle name="Input 2 4 2 3" xfId="21558"/>
    <cellStyle name="Input 2 4 2 4" xfId="22437"/>
    <cellStyle name="Input 2 4 3" xfId="9384"/>
    <cellStyle name="Input 2 4 3 2" xfId="21259"/>
    <cellStyle name="Input 2 4 3 2 2" xfId="22158"/>
    <cellStyle name="Input 2 4 3 2 3" xfId="23029"/>
    <cellStyle name="Input 2 4 3 3" xfId="21559"/>
    <cellStyle name="Input 2 4 3 4" xfId="22438"/>
    <cellStyle name="Input 2 4 4" xfId="9385"/>
    <cellStyle name="Input 2 4 4 2" xfId="21258"/>
    <cellStyle name="Input 2 4 4 2 2" xfId="22157"/>
    <cellStyle name="Input 2 4 4 2 3" xfId="23028"/>
    <cellStyle name="Input 2 4 4 3" xfId="21560"/>
    <cellStyle name="Input 2 4 4 4" xfId="22439"/>
    <cellStyle name="Input 2 4 5" xfId="9386"/>
    <cellStyle name="Input 2 4 5 2" xfId="21257"/>
    <cellStyle name="Input 2 4 5 2 2" xfId="22156"/>
    <cellStyle name="Input 2 4 5 2 3" xfId="23027"/>
    <cellStyle name="Input 2 4 5 3" xfId="21561"/>
    <cellStyle name="Input 2 4 5 4" xfId="22440"/>
    <cellStyle name="Input 2 5" xfId="9387"/>
    <cellStyle name="Input 2 5 2" xfId="9388"/>
    <cellStyle name="Input 2 5 2 2" xfId="21256"/>
    <cellStyle name="Input 2 5 2 2 2" xfId="22155"/>
    <cellStyle name="Input 2 5 2 2 3" xfId="23026"/>
    <cellStyle name="Input 2 5 2 3" xfId="21562"/>
    <cellStyle name="Input 2 5 2 4" xfId="22441"/>
    <cellStyle name="Input 2 5 3" xfId="9389"/>
    <cellStyle name="Input 2 5 3 2" xfId="21255"/>
    <cellStyle name="Input 2 5 3 2 2" xfId="22154"/>
    <cellStyle name="Input 2 5 3 2 3" xfId="23025"/>
    <cellStyle name="Input 2 5 3 3" xfId="21563"/>
    <cellStyle name="Input 2 5 3 4" xfId="22442"/>
    <cellStyle name="Input 2 5 4" xfId="9390"/>
    <cellStyle name="Input 2 5 4 2" xfId="21254"/>
    <cellStyle name="Input 2 5 4 2 2" xfId="22153"/>
    <cellStyle name="Input 2 5 4 2 3" xfId="23024"/>
    <cellStyle name="Input 2 5 4 3" xfId="21564"/>
    <cellStyle name="Input 2 5 4 4" xfId="22443"/>
    <cellStyle name="Input 2 5 5" xfId="9391"/>
    <cellStyle name="Input 2 5 5 2" xfId="21253"/>
    <cellStyle name="Input 2 5 5 2 2" xfId="22152"/>
    <cellStyle name="Input 2 5 5 2 3" xfId="23023"/>
    <cellStyle name="Input 2 5 5 3" xfId="21565"/>
    <cellStyle name="Input 2 5 5 4" xfId="22444"/>
    <cellStyle name="Input 2 6" xfId="9392"/>
    <cellStyle name="Input 2 6 2" xfId="9393"/>
    <cellStyle name="Input 2 6 2 2" xfId="21252"/>
    <cellStyle name="Input 2 6 2 2 2" xfId="22151"/>
    <cellStyle name="Input 2 6 2 2 3" xfId="23022"/>
    <cellStyle name="Input 2 6 2 3" xfId="21566"/>
    <cellStyle name="Input 2 6 2 4" xfId="22445"/>
    <cellStyle name="Input 2 6 3" xfId="9394"/>
    <cellStyle name="Input 2 6 3 2" xfId="21251"/>
    <cellStyle name="Input 2 6 3 2 2" xfId="22150"/>
    <cellStyle name="Input 2 6 3 2 3" xfId="23021"/>
    <cellStyle name="Input 2 6 3 3" xfId="21567"/>
    <cellStyle name="Input 2 6 3 4" xfId="22446"/>
    <cellStyle name="Input 2 6 4" xfId="9395"/>
    <cellStyle name="Input 2 6 4 2" xfId="21250"/>
    <cellStyle name="Input 2 6 4 2 2" xfId="22149"/>
    <cellStyle name="Input 2 6 4 2 3" xfId="23020"/>
    <cellStyle name="Input 2 6 4 3" xfId="21568"/>
    <cellStyle name="Input 2 6 4 4" xfId="22447"/>
    <cellStyle name="Input 2 6 5" xfId="9396"/>
    <cellStyle name="Input 2 6 5 2" xfId="21249"/>
    <cellStyle name="Input 2 6 5 2 2" xfId="22148"/>
    <cellStyle name="Input 2 6 5 2 3" xfId="23019"/>
    <cellStyle name="Input 2 6 5 3" xfId="21569"/>
    <cellStyle name="Input 2 6 5 4" xfId="22448"/>
    <cellStyle name="Input 2 7" xfId="9397"/>
    <cellStyle name="Input 2 7 2" xfId="9398"/>
    <cellStyle name="Input 2 7 2 2" xfId="21248"/>
    <cellStyle name="Input 2 7 2 2 2" xfId="22147"/>
    <cellStyle name="Input 2 7 2 2 3" xfId="23018"/>
    <cellStyle name="Input 2 7 2 3" xfId="21570"/>
    <cellStyle name="Input 2 7 2 4" xfId="22449"/>
    <cellStyle name="Input 2 7 3" xfId="9399"/>
    <cellStyle name="Input 2 7 3 2" xfId="21247"/>
    <cellStyle name="Input 2 7 3 2 2" xfId="22146"/>
    <cellStyle name="Input 2 7 3 2 3" xfId="23017"/>
    <cellStyle name="Input 2 7 3 3" xfId="21571"/>
    <cellStyle name="Input 2 7 3 4" xfId="22450"/>
    <cellStyle name="Input 2 7 4" xfId="9400"/>
    <cellStyle name="Input 2 7 4 2" xfId="21246"/>
    <cellStyle name="Input 2 7 4 2 2" xfId="22145"/>
    <cellStyle name="Input 2 7 4 2 3" xfId="23016"/>
    <cellStyle name="Input 2 7 4 3" xfId="21572"/>
    <cellStyle name="Input 2 7 4 4" xfId="22451"/>
    <cellStyle name="Input 2 7 5" xfId="9401"/>
    <cellStyle name="Input 2 7 5 2" xfId="21245"/>
    <cellStyle name="Input 2 7 5 2 2" xfId="22144"/>
    <cellStyle name="Input 2 7 5 2 3" xfId="23015"/>
    <cellStyle name="Input 2 7 5 3" xfId="21573"/>
    <cellStyle name="Input 2 7 5 4" xfId="22452"/>
    <cellStyle name="Input 2 8" xfId="9402"/>
    <cellStyle name="Input 2 8 2" xfId="9403"/>
    <cellStyle name="Input 2 8 2 2" xfId="21244"/>
    <cellStyle name="Input 2 8 2 2 2" xfId="22143"/>
    <cellStyle name="Input 2 8 2 2 3" xfId="23014"/>
    <cellStyle name="Input 2 8 2 3" xfId="21574"/>
    <cellStyle name="Input 2 8 2 4" xfId="22453"/>
    <cellStyle name="Input 2 8 3" xfId="9404"/>
    <cellStyle name="Input 2 8 3 2" xfId="21243"/>
    <cellStyle name="Input 2 8 3 2 2" xfId="22142"/>
    <cellStyle name="Input 2 8 3 2 3" xfId="23013"/>
    <cellStyle name="Input 2 8 3 3" xfId="21575"/>
    <cellStyle name="Input 2 8 3 4" xfId="22454"/>
    <cellStyle name="Input 2 8 4" xfId="9405"/>
    <cellStyle name="Input 2 8 4 2" xfId="21242"/>
    <cellStyle name="Input 2 8 4 2 2" xfId="22141"/>
    <cellStyle name="Input 2 8 4 2 3" xfId="23012"/>
    <cellStyle name="Input 2 8 4 3" xfId="21576"/>
    <cellStyle name="Input 2 8 4 4" xfId="22455"/>
    <cellStyle name="Input 2 8 5" xfId="9406"/>
    <cellStyle name="Input 2 8 5 2" xfId="21241"/>
    <cellStyle name="Input 2 8 5 2 2" xfId="22140"/>
    <cellStyle name="Input 2 8 5 2 3" xfId="23011"/>
    <cellStyle name="Input 2 8 5 3" xfId="21577"/>
    <cellStyle name="Input 2 8 5 4" xfId="22456"/>
    <cellStyle name="Input 2 9" xfId="9407"/>
    <cellStyle name="Input 2 9 2" xfId="9408"/>
    <cellStyle name="Input 2 9 2 2" xfId="21240"/>
    <cellStyle name="Input 2 9 2 2 2" xfId="22139"/>
    <cellStyle name="Input 2 9 2 2 3" xfId="23010"/>
    <cellStyle name="Input 2 9 2 3" xfId="21578"/>
    <cellStyle name="Input 2 9 2 4" xfId="22457"/>
    <cellStyle name="Input 2 9 3" xfId="9409"/>
    <cellStyle name="Input 2 9 3 2" xfId="21239"/>
    <cellStyle name="Input 2 9 3 2 2" xfId="22138"/>
    <cellStyle name="Input 2 9 3 2 3" xfId="23009"/>
    <cellStyle name="Input 2 9 3 3" xfId="21579"/>
    <cellStyle name="Input 2 9 3 4" xfId="22458"/>
    <cellStyle name="Input 2 9 4" xfId="9410"/>
    <cellStyle name="Input 2 9 4 2" xfId="21238"/>
    <cellStyle name="Input 2 9 4 2 2" xfId="22137"/>
    <cellStyle name="Input 2 9 4 2 3" xfId="23008"/>
    <cellStyle name="Input 2 9 4 3" xfId="21580"/>
    <cellStyle name="Input 2 9 4 4" xfId="22459"/>
    <cellStyle name="Input 2 9 5" xfId="9411"/>
    <cellStyle name="Input 2 9 5 2" xfId="21237"/>
    <cellStyle name="Input 2 9 5 2 2" xfId="22136"/>
    <cellStyle name="Input 2 9 5 2 3" xfId="23007"/>
    <cellStyle name="Input 2 9 5 3" xfId="21581"/>
    <cellStyle name="Input 2 9 5 4" xfId="22460"/>
    <cellStyle name="Input 3" xfId="9412"/>
    <cellStyle name="Input 3 2" xfId="9413"/>
    <cellStyle name="Input 3 2 2" xfId="21235"/>
    <cellStyle name="Input 3 2 2 2" xfId="22134"/>
    <cellStyle name="Input 3 2 2 3" xfId="23005"/>
    <cellStyle name="Input 3 2 3" xfId="21583"/>
    <cellStyle name="Input 3 2 4" xfId="22462"/>
    <cellStyle name="Input 3 3" xfId="9414"/>
    <cellStyle name="Input 3 3 2" xfId="21234"/>
    <cellStyle name="Input 3 3 2 2" xfId="22133"/>
    <cellStyle name="Input 3 3 2 3" xfId="23004"/>
    <cellStyle name="Input 3 3 3" xfId="21584"/>
    <cellStyle name="Input 3 3 4" xfId="22463"/>
    <cellStyle name="Input 3 4" xfId="21236"/>
    <cellStyle name="Input 3 4 2" xfId="22135"/>
    <cellStyle name="Input 3 4 3" xfId="23006"/>
    <cellStyle name="Input 3 5" xfId="21582"/>
    <cellStyle name="Input 3 6" xfId="22461"/>
    <cellStyle name="Input 4" xfId="9415"/>
    <cellStyle name="Input 4 2" xfId="9416"/>
    <cellStyle name="Input 4 2 2" xfId="21232"/>
    <cellStyle name="Input 4 2 2 2" xfId="22131"/>
    <cellStyle name="Input 4 2 2 3" xfId="23002"/>
    <cellStyle name="Input 4 2 3" xfId="21586"/>
    <cellStyle name="Input 4 2 4" xfId="22465"/>
    <cellStyle name="Input 4 3" xfId="9417"/>
    <cellStyle name="Input 4 3 2" xfId="21231"/>
    <cellStyle name="Input 4 3 2 2" xfId="22130"/>
    <cellStyle name="Input 4 3 2 3" xfId="23001"/>
    <cellStyle name="Input 4 3 3" xfId="21587"/>
    <cellStyle name="Input 4 3 4" xfId="22466"/>
    <cellStyle name="Input 4 4" xfId="21233"/>
    <cellStyle name="Input 4 4 2" xfId="22132"/>
    <cellStyle name="Input 4 4 3" xfId="23003"/>
    <cellStyle name="Input 4 5" xfId="21585"/>
    <cellStyle name="Input 4 6" xfId="22464"/>
    <cellStyle name="Input 5" xfId="9418"/>
    <cellStyle name="Input 5 2" xfId="9419"/>
    <cellStyle name="Input 5 2 2" xfId="21229"/>
    <cellStyle name="Input 5 2 2 2" xfId="22128"/>
    <cellStyle name="Input 5 2 2 3" xfId="22999"/>
    <cellStyle name="Input 5 2 3" xfId="21589"/>
    <cellStyle name="Input 5 2 4" xfId="22468"/>
    <cellStyle name="Input 5 3" xfId="9420"/>
    <cellStyle name="Input 5 3 2" xfId="21228"/>
    <cellStyle name="Input 5 3 2 2" xfId="22127"/>
    <cellStyle name="Input 5 3 2 3" xfId="22998"/>
    <cellStyle name="Input 5 3 3" xfId="21590"/>
    <cellStyle name="Input 5 3 4" xfId="22469"/>
    <cellStyle name="Input 5 4" xfId="21230"/>
    <cellStyle name="Input 5 4 2" xfId="22129"/>
    <cellStyle name="Input 5 4 3" xfId="23000"/>
    <cellStyle name="Input 5 5" xfId="21588"/>
    <cellStyle name="Input 5 6" xfId="22467"/>
    <cellStyle name="Input 6" xfId="9421"/>
    <cellStyle name="Input 6 2" xfId="9422"/>
    <cellStyle name="Input 6 2 2" xfId="21226"/>
    <cellStyle name="Input 6 2 2 2" xfId="22125"/>
    <cellStyle name="Input 6 2 2 3" xfId="22996"/>
    <cellStyle name="Input 6 2 3" xfId="21592"/>
    <cellStyle name="Input 6 2 4" xfId="22471"/>
    <cellStyle name="Input 6 3" xfId="9423"/>
    <cellStyle name="Input 6 3 2" xfId="21225"/>
    <cellStyle name="Input 6 3 2 2" xfId="22124"/>
    <cellStyle name="Input 6 3 2 3" xfId="22995"/>
    <cellStyle name="Input 6 3 3" xfId="21593"/>
    <cellStyle name="Input 6 3 4" xfId="22472"/>
    <cellStyle name="Input 6 4" xfId="21227"/>
    <cellStyle name="Input 6 4 2" xfId="22126"/>
    <cellStyle name="Input 6 4 3" xfId="22997"/>
    <cellStyle name="Input 6 5" xfId="21591"/>
    <cellStyle name="Input 6 6" xfId="22470"/>
    <cellStyle name="Input 7" xfId="9424"/>
    <cellStyle name="Input 7 2" xfId="21224"/>
    <cellStyle name="Input 7 2 2" xfId="22123"/>
    <cellStyle name="Input 7 2 3" xfId="22994"/>
    <cellStyle name="Input 7 3" xfId="21594"/>
    <cellStyle name="Input 7 4" xfId="22473"/>
    <cellStyle name="inputExposure" xfId="9425"/>
    <cellStyle name="inputExposure 2" xfId="21223"/>
    <cellStyle name="inputExposure 2 2" xfId="22122"/>
    <cellStyle name="inputExposure 2 3" xfId="22993"/>
    <cellStyle name="inputExposure 3" xfId="2159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159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159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159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159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20"/>
    <cellStyle name="Note 2 10 2 2 3" xfId="22991"/>
    <cellStyle name="Note 2 10 2 3" xfId="21601"/>
    <cellStyle name="Note 2 10 2 4" xfId="22475"/>
    <cellStyle name="Note 2 10 3" xfId="20386"/>
    <cellStyle name="Note 2 10 3 2" xfId="21220"/>
    <cellStyle name="Note 2 10 3 2 2" xfId="22119"/>
    <cellStyle name="Note 2 10 3 2 3" xfId="22990"/>
    <cellStyle name="Note 2 10 3 3" xfId="21602"/>
    <cellStyle name="Note 2 10 3 4" xfId="22476"/>
    <cellStyle name="Note 2 10 4" xfId="20387"/>
    <cellStyle name="Note 2 10 4 2" xfId="21219"/>
    <cellStyle name="Note 2 10 4 2 2" xfId="22118"/>
    <cellStyle name="Note 2 10 4 2 3" xfId="22989"/>
    <cellStyle name="Note 2 10 4 3" xfId="21603"/>
    <cellStyle name="Note 2 10 4 4" xfId="22477"/>
    <cellStyle name="Note 2 10 5" xfId="20388"/>
    <cellStyle name="Note 2 10 5 2" xfId="21218"/>
    <cellStyle name="Note 2 10 5 2 2" xfId="22117"/>
    <cellStyle name="Note 2 10 5 2 3" xfId="22988"/>
    <cellStyle name="Note 2 10 5 3" xfId="21604"/>
    <cellStyle name="Note 2 10 5 4" xfId="22478"/>
    <cellStyle name="Note 2 11" xfId="20389"/>
    <cellStyle name="Note 2 11 2" xfId="20390"/>
    <cellStyle name="Note 2 11 2 2" xfId="21217"/>
    <cellStyle name="Note 2 11 2 2 2" xfId="22116"/>
    <cellStyle name="Note 2 11 2 2 3" xfId="22987"/>
    <cellStyle name="Note 2 11 2 3" xfId="21605"/>
    <cellStyle name="Note 2 11 2 4" xfId="22479"/>
    <cellStyle name="Note 2 11 3" xfId="20391"/>
    <cellStyle name="Note 2 11 3 2" xfId="21216"/>
    <cellStyle name="Note 2 11 3 2 2" xfId="22115"/>
    <cellStyle name="Note 2 11 3 2 3" xfId="22986"/>
    <cellStyle name="Note 2 11 3 3" xfId="21606"/>
    <cellStyle name="Note 2 11 3 4" xfId="22480"/>
    <cellStyle name="Note 2 11 4" xfId="20392"/>
    <cellStyle name="Note 2 11 4 2" xfId="21215"/>
    <cellStyle name="Note 2 11 4 2 2" xfId="22114"/>
    <cellStyle name="Note 2 11 4 2 3" xfId="22985"/>
    <cellStyle name="Note 2 11 4 3" xfId="21607"/>
    <cellStyle name="Note 2 11 4 4" xfId="22481"/>
    <cellStyle name="Note 2 11 5" xfId="20393"/>
    <cellStyle name="Note 2 11 5 2" xfId="21214"/>
    <cellStyle name="Note 2 11 5 2 2" xfId="22113"/>
    <cellStyle name="Note 2 11 5 2 3" xfId="22984"/>
    <cellStyle name="Note 2 11 5 3" xfId="21608"/>
    <cellStyle name="Note 2 11 5 4" xfId="22482"/>
    <cellStyle name="Note 2 12" xfId="20394"/>
    <cellStyle name="Note 2 12 2" xfId="20395"/>
    <cellStyle name="Note 2 12 2 2" xfId="21213"/>
    <cellStyle name="Note 2 12 2 2 2" xfId="22112"/>
    <cellStyle name="Note 2 12 2 2 3" xfId="22983"/>
    <cellStyle name="Note 2 12 2 3" xfId="21609"/>
    <cellStyle name="Note 2 12 2 4" xfId="22483"/>
    <cellStyle name="Note 2 12 3" xfId="20396"/>
    <cellStyle name="Note 2 12 3 2" xfId="21212"/>
    <cellStyle name="Note 2 12 3 2 2" xfId="22111"/>
    <cellStyle name="Note 2 12 3 2 3" xfId="22982"/>
    <cellStyle name="Note 2 12 3 3" xfId="21610"/>
    <cellStyle name="Note 2 12 3 4" xfId="22484"/>
    <cellStyle name="Note 2 12 4" xfId="20397"/>
    <cellStyle name="Note 2 12 4 2" xfId="21211"/>
    <cellStyle name="Note 2 12 4 2 2" xfId="22110"/>
    <cellStyle name="Note 2 12 4 2 3" xfId="22981"/>
    <cellStyle name="Note 2 12 4 3" xfId="21611"/>
    <cellStyle name="Note 2 12 4 4" xfId="22485"/>
    <cellStyle name="Note 2 12 5" xfId="20398"/>
    <cellStyle name="Note 2 12 5 2" xfId="21210"/>
    <cellStyle name="Note 2 12 5 2 2" xfId="22109"/>
    <cellStyle name="Note 2 12 5 2 3" xfId="22980"/>
    <cellStyle name="Note 2 12 5 3" xfId="21612"/>
    <cellStyle name="Note 2 12 5 4" xfId="22486"/>
    <cellStyle name="Note 2 13" xfId="20399"/>
    <cellStyle name="Note 2 13 2" xfId="20400"/>
    <cellStyle name="Note 2 13 2 2" xfId="21209"/>
    <cellStyle name="Note 2 13 2 2 2" xfId="22108"/>
    <cellStyle name="Note 2 13 2 2 3" xfId="22979"/>
    <cellStyle name="Note 2 13 2 3" xfId="21613"/>
    <cellStyle name="Note 2 13 2 4" xfId="22487"/>
    <cellStyle name="Note 2 13 3" xfId="20401"/>
    <cellStyle name="Note 2 13 3 2" xfId="21208"/>
    <cellStyle name="Note 2 13 3 2 2" xfId="22107"/>
    <cellStyle name="Note 2 13 3 2 3" xfId="22978"/>
    <cellStyle name="Note 2 13 3 3" xfId="21614"/>
    <cellStyle name="Note 2 13 3 4" xfId="22488"/>
    <cellStyle name="Note 2 13 4" xfId="20402"/>
    <cellStyle name="Note 2 13 4 2" xfId="21207"/>
    <cellStyle name="Note 2 13 4 2 2" xfId="22106"/>
    <cellStyle name="Note 2 13 4 2 3" xfId="22977"/>
    <cellStyle name="Note 2 13 4 3" xfId="21615"/>
    <cellStyle name="Note 2 13 4 4" xfId="22489"/>
    <cellStyle name="Note 2 13 5" xfId="20403"/>
    <cellStyle name="Note 2 13 5 2" xfId="21206"/>
    <cellStyle name="Note 2 13 5 2 2" xfId="22105"/>
    <cellStyle name="Note 2 13 5 2 3" xfId="22976"/>
    <cellStyle name="Note 2 13 5 3" xfId="21616"/>
    <cellStyle name="Note 2 13 5 4" xfId="22490"/>
    <cellStyle name="Note 2 14" xfId="20404"/>
    <cellStyle name="Note 2 14 2" xfId="20405"/>
    <cellStyle name="Note 2 14 2 2" xfId="21204"/>
    <cellStyle name="Note 2 14 2 2 2" xfId="22103"/>
    <cellStyle name="Note 2 14 2 2 3" xfId="22974"/>
    <cellStyle name="Note 2 14 2 3" xfId="21618"/>
    <cellStyle name="Note 2 14 2 4" xfId="22492"/>
    <cellStyle name="Note 2 14 3" xfId="21205"/>
    <cellStyle name="Note 2 14 3 2" xfId="22104"/>
    <cellStyle name="Note 2 14 3 3" xfId="22975"/>
    <cellStyle name="Note 2 14 4" xfId="21617"/>
    <cellStyle name="Note 2 14 5" xfId="22491"/>
    <cellStyle name="Note 2 15" xfId="20406"/>
    <cellStyle name="Note 2 15 2" xfId="20407"/>
    <cellStyle name="Note 2 15 2 2" xfId="21203"/>
    <cellStyle name="Note 2 15 2 2 2" xfId="22102"/>
    <cellStyle name="Note 2 15 2 2 3" xfId="22973"/>
    <cellStyle name="Note 2 15 2 3" xfId="21619"/>
    <cellStyle name="Note 2 15 2 4" xfId="22493"/>
    <cellStyle name="Note 2 16" xfId="20408"/>
    <cellStyle name="Note 2 16 2" xfId="21202"/>
    <cellStyle name="Note 2 16 2 2" xfId="22101"/>
    <cellStyle name="Note 2 16 2 3" xfId="22972"/>
    <cellStyle name="Note 2 16 3" xfId="21620"/>
    <cellStyle name="Note 2 16 4" xfId="22494"/>
    <cellStyle name="Note 2 17" xfId="20409"/>
    <cellStyle name="Note 2 17 2" xfId="21201"/>
    <cellStyle name="Note 2 17 2 2" xfId="22100"/>
    <cellStyle name="Note 2 17 2 3" xfId="22971"/>
    <cellStyle name="Note 2 17 3" xfId="21621"/>
    <cellStyle name="Note 2 17 4" xfId="22495"/>
    <cellStyle name="Note 2 18" xfId="21222"/>
    <cellStyle name="Note 2 18 2" xfId="22121"/>
    <cellStyle name="Note 2 18 3" xfId="22992"/>
    <cellStyle name="Note 2 19" xfId="21600"/>
    <cellStyle name="Note 2 2" xfId="20410"/>
    <cellStyle name="Note 2 2 10" xfId="20411"/>
    <cellStyle name="Note 2 2 10 2" xfId="21199"/>
    <cellStyle name="Note 2 2 10 2 2" xfId="22098"/>
    <cellStyle name="Note 2 2 10 2 3" xfId="22969"/>
    <cellStyle name="Note 2 2 10 3" xfId="21623"/>
    <cellStyle name="Note 2 2 10 4" xfId="22497"/>
    <cellStyle name="Note 2 2 11" xfId="21200"/>
    <cellStyle name="Note 2 2 11 2" xfId="22099"/>
    <cellStyle name="Note 2 2 11 3" xfId="22970"/>
    <cellStyle name="Note 2 2 12" xfId="21622"/>
    <cellStyle name="Note 2 2 13" xfId="22496"/>
    <cellStyle name="Note 2 2 2" xfId="20412"/>
    <cellStyle name="Note 2 2 2 2" xfId="20413"/>
    <cellStyle name="Note 2 2 2 2 2" xfId="21197"/>
    <cellStyle name="Note 2 2 2 2 2 2" xfId="22096"/>
    <cellStyle name="Note 2 2 2 2 2 3" xfId="22967"/>
    <cellStyle name="Note 2 2 2 2 3" xfId="21625"/>
    <cellStyle name="Note 2 2 2 2 4" xfId="22499"/>
    <cellStyle name="Note 2 2 2 3" xfId="20414"/>
    <cellStyle name="Note 2 2 2 3 2" xfId="21196"/>
    <cellStyle name="Note 2 2 2 3 2 2" xfId="22095"/>
    <cellStyle name="Note 2 2 2 3 2 3" xfId="22966"/>
    <cellStyle name="Note 2 2 2 3 3" xfId="21626"/>
    <cellStyle name="Note 2 2 2 3 4" xfId="22500"/>
    <cellStyle name="Note 2 2 2 4" xfId="20415"/>
    <cellStyle name="Note 2 2 2 4 2" xfId="21195"/>
    <cellStyle name="Note 2 2 2 4 2 2" xfId="22094"/>
    <cellStyle name="Note 2 2 2 4 2 3" xfId="22965"/>
    <cellStyle name="Note 2 2 2 4 3" xfId="21627"/>
    <cellStyle name="Note 2 2 2 4 4" xfId="22501"/>
    <cellStyle name="Note 2 2 2 5" xfId="20416"/>
    <cellStyle name="Note 2 2 2 5 2" xfId="21194"/>
    <cellStyle name="Note 2 2 2 5 2 2" xfId="22093"/>
    <cellStyle name="Note 2 2 2 5 2 3" xfId="22964"/>
    <cellStyle name="Note 2 2 2 5 3" xfId="21628"/>
    <cellStyle name="Note 2 2 2 5 4" xfId="22502"/>
    <cellStyle name="Note 2 2 2 6" xfId="21198"/>
    <cellStyle name="Note 2 2 2 6 2" xfId="22097"/>
    <cellStyle name="Note 2 2 2 6 3" xfId="22968"/>
    <cellStyle name="Note 2 2 2 7" xfId="21624"/>
    <cellStyle name="Note 2 2 2 8" xfId="22498"/>
    <cellStyle name="Note 2 2 3" xfId="20417"/>
    <cellStyle name="Note 2 2 3 2" xfId="20418"/>
    <cellStyle name="Note 2 2 3 2 2" xfId="21193"/>
    <cellStyle name="Note 2 2 3 2 2 2" xfId="22092"/>
    <cellStyle name="Note 2 2 3 2 2 3" xfId="22963"/>
    <cellStyle name="Note 2 2 3 2 3" xfId="21629"/>
    <cellStyle name="Note 2 2 3 2 4" xfId="22503"/>
    <cellStyle name="Note 2 2 3 3" xfId="20419"/>
    <cellStyle name="Note 2 2 3 3 2" xfId="21192"/>
    <cellStyle name="Note 2 2 3 3 2 2" xfId="22091"/>
    <cellStyle name="Note 2 2 3 3 2 3" xfId="22962"/>
    <cellStyle name="Note 2 2 3 3 3" xfId="21630"/>
    <cellStyle name="Note 2 2 3 3 4" xfId="22504"/>
    <cellStyle name="Note 2 2 3 4" xfId="20420"/>
    <cellStyle name="Note 2 2 3 4 2" xfId="21191"/>
    <cellStyle name="Note 2 2 3 4 2 2" xfId="22090"/>
    <cellStyle name="Note 2 2 3 4 2 3" xfId="22961"/>
    <cellStyle name="Note 2 2 3 4 3" xfId="21631"/>
    <cellStyle name="Note 2 2 3 4 4" xfId="22505"/>
    <cellStyle name="Note 2 2 3 5" xfId="20421"/>
    <cellStyle name="Note 2 2 3 5 2" xfId="21190"/>
    <cellStyle name="Note 2 2 3 5 2 2" xfId="22089"/>
    <cellStyle name="Note 2 2 3 5 2 3" xfId="22960"/>
    <cellStyle name="Note 2 2 3 5 3" xfId="21632"/>
    <cellStyle name="Note 2 2 3 5 4" xfId="22506"/>
    <cellStyle name="Note 2 2 4" xfId="20422"/>
    <cellStyle name="Note 2 2 4 2" xfId="20423"/>
    <cellStyle name="Note 2 2 4 2 2" xfId="21188"/>
    <cellStyle name="Note 2 2 4 2 2 2" xfId="22087"/>
    <cellStyle name="Note 2 2 4 2 2 3" xfId="22958"/>
    <cellStyle name="Note 2 2 4 2 3" xfId="21634"/>
    <cellStyle name="Note 2 2 4 2 4" xfId="22508"/>
    <cellStyle name="Note 2 2 4 3" xfId="20424"/>
    <cellStyle name="Note 2 2 4 3 2" xfId="21187"/>
    <cellStyle name="Note 2 2 4 3 2 2" xfId="22086"/>
    <cellStyle name="Note 2 2 4 3 2 3" xfId="22957"/>
    <cellStyle name="Note 2 2 4 3 3" xfId="21635"/>
    <cellStyle name="Note 2 2 4 3 4" xfId="22509"/>
    <cellStyle name="Note 2 2 4 4" xfId="20425"/>
    <cellStyle name="Note 2 2 4 4 2" xfId="21186"/>
    <cellStyle name="Note 2 2 4 4 2 2" xfId="22085"/>
    <cellStyle name="Note 2 2 4 4 2 3" xfId="22956"/>
    <cellStyle name="Note 2 2 4 4 3" xfId="21636"/>
    <cellStyle name="Note 2 2 4 4 4" xfId="22510"/>
    <cellStyle name="Note 2 2 4 5" xfId="21189"/>
    <cellStyle name="Note 2 2 4 5 2" xfId="22088"/>
    <cellStyle name="Note 2 2 4 5 3" xfId="22959"/>
    <cellStyle name="Note 2 2 4 6" xfId="21633"/>
    <cellStyle name="Note 2 2 4 7" xfId="22507"/>
    <cellStyle name="Note 2 2 5" xfId="20426"/>
    <cellStyle name="Note 2 2 5 2" xfId="20427"/>
    <cellStyle name="Note 2 2 5 2 2" xfId="21184"/>
    <cellStyle name="Note 2 2 5 2 2 2" xfId="22083"/>
    <cellStyle name="Note 2 2 5 2 2 3" xfId="22954"/>
    <cellStyle name="Note 2 2 5 2 3" xfId="21638"/>
    <cellStyle name="Note 2 2 5 2 4" xfId="22512"/>
    <cellStyle name="Note 2 2 5 3" xfId="20428"/>
    <cellStyle name="Note 2 2 5 3 2" xfId="21183"/>
    <cellStyle name="Note 2 2 5 3 2 2" xfId="22082"/>
    <cellStyle name="Note 2 2 5 3 2 3" xfId="22953"/>
    <cellStyle name="Note 2 2 5 3 3" xfId="21639"/>
    <cellStyle name="Note 2 2 5 3 4" xfId="22513"/>
    <cellStyle name="Note 2 2 5 4" xfId="20429"/>
    <cellStyle name="Note 2 2 5 4 2" xfId="21182"/>
    <cellStyle name="Note 2 2 5 4 2 2" xfId="22081"/>
    <cellStyle name="Note 2 2 5 4 2 3" xfId="22952"/>
    <cellStyle name="Note 2 2 5 4 3" xfId="21640"/>
    <cellStyle name="Note 2 2 5 4 4" xfId="22514"/>
    <cellStyle name="Note 2 2 5 5" xfId="21185"/>
    <cellStyle name="Note 2 2 5 5 2" xfId="22084"/>
    <cellStyle name="Note 2 2 5 5 3" xfId="22955"/>
    <cellStyle name="Note 2 2 5 6" xfId="21637"/>
    <cellStyle name="Note 2 2 5 7" xfId="22511"/>
    <cellStyle name="Note 2 2 6" xfId="20430"/>
    <cellStyle name="Note 2 2 6 2" xfId="21181"/>
    <cellStyle name="Note 2 2 6 2 2" xfId="22080"/>
    <cellStyle name="Note 2 2 6 2 3" xfId="22951"/>
    <cellStyle name="Note 2 2 6 3" xfId="21641"/>
    <cellStyle name="Note 2 2 6 4" xfId="22515"/>
    <cellStyle name="Note 2 2 7" xfId="20431"/>
    <cellStyle name="Note 2 2 7 2" xfId="21180"/>
    <cellStyle name="Note 2 2 7 2 2" xfId="22079"/>
    <cellStyle name="Note 2 2 7 2 3" xfId="22950"/>
    <cellStyle name="Note 2 2 7 3" xfId="21642"/>
    <cellStyle name="Note 2 2 7 4" xfId="22516"/>
    <cellStyle name="Note 2 2 8" xfId="20432"/>
    <cellStyle name="Note 2 2 8 2" xfId="21179"/>
    <cellStyle name="Note 2 2 8 2 2" xfId="22078"/>
    <cellStyle name="Note 2 2 8 2 3" xfId="22949"/>
    <cellStyle name="Note 2 2 8 3" xfId="21643"/>
    <cellStyle name="Note 2 2 8 4" xfId="22517"/>
    <cellStyle name="Note 2 2 9" xfId="20433"/>
    <cellStyle name="Note 2 2 9 2" xfId="21178"/>
    <cellStyle name="Note 2 2 9 2 2" xfId="22077"/>
    <cellStyle name="Note 2 2 9 2 3" xfId="22948"/>
    <cellStyle name="Note 2 2 9 3" xfId="21644"/>
    <cellStyle name="Note 2 2 9 4" xfId="22518"/>
    <cellStyle name="Note 2 20" xfId="22474"/>
    <cellStyle name="Note 2 3" xfId="20434"/>
    <cellStyle name="Note 2 3 2" xfId="20435"/>
    <cellStyle name="Note 2 3 2 2" xfId="21177"/>
    <cellStyle name="Note 2 3 2 2 2" xfId="22076"/>
    <cellStyle name="Note 2 3 2 2 3" xfId="22947"/>
    <cellStyle name="Note 2 3 2 3" xfId="21645"/>
    <cellStyle name="Note 2 3 2 4" xfId="22519"/>
    <cellStyle name="Note 2 3 3" xfId="20436"/>
    <cellStyle name="Note 2 3 3 2" xfId="21176"/>
    <cellStyle name="Note 2 3 3 2 2" xfId="22075"/>
    <cellStyle name="Note 2 3 3 2 3" xfId="22946"/>
    <cellStyle name="Note 2 3 3 3" xfId="21646"/>
    <cellStyle name="Note 2 3 3 4" xfId="22520"/>
    <cellStyle name="Note 2 3 4" xfId="20437"/>
    <cellStyle name="Note 2 3 4 2" xfId="21175"/>
    <cellStyle name="Note 2 3 4 2 2" xfId="22074"/>
    <cellStyle name="Note 2 3 4 2 3" xfId="22945"/>
    <cellStyle name="Note 2 3 4 3" xfId="21647"/>
    <cellStyle name="Note 2 3 4 4" xfId="22521"/>
    <cellStyle name="Note 2 3 5" xfId="20438"/>
    <cellStyle name="Note 2 3 5 2" xfId="21174"/>
    <cellStyle name="Note 2 3 5 2 2" xfId="22073"/>
    <cellStyle name="Note 2 3 5 2 3" xfId="22944"/>
    <cellStyle name="Note 2 3 5 3" xfId="21648"/>
    <cellStyle name="Note 2 3 5 4" xfId="22522"/>
    <cellStyle name="Note 2 4" xfId="20439"/>
    <cellStyle name="Note 2 4 2" xfId="20440"/>
    <cellStyle name="Note 2 4 2 2" xfId="20441"/>
    <cellStyle name="Note 2 4 2 2 2" xfId="21173"/>
    <cellStyle name="Note 2 4 2 2 2 2" xfId="22072"/>
    <cellStyle name="Note 2 4 2 2 2 3" xfId="22943"/>
    <cellStyle name="Note 2 4 2 2 3" xfId="21649"/>
    <cellStyle name="Note 2 4 2 2 4" xfId="22523"/>
    <cellStyle name="Note 2 4 3" xfId="20442"/>
    <cellStyle name="Note 2 4 3 2" xfId="20443"/>
    <cellStyle name="Note 2 4 3 2 2" xfId="21172"/>
    <cellStyle name="Note 2 4 3 2 2 2" xfId="22071"/>
    <cellStyle name="Note 2 4 3 2 2 3" xfId="22942"/>
    <cellStyle name="Note 2 4 3 2 3" xfId="21650"/>
    <cellStyle name="Note 2 4 3 2 4" xfId="22524"/>
    <cellStyle name="Note 2 4 4" xfId="20444"/>
    <cellStyle name="Note 2 4 4 2" xfId="20445"/>
    <cellStyle name="Note 2 4 4 2 2" xfId="21171"/>
    <cellStyle name="Note 2 4 4 2 2 2" xfId="22070"/>
    <cellStyle name="Note 2 4 4 2 2 3" xfId="22941"/>
    <cellStyle name="Note 2 4 4 2 3" xfId="21651"/>
    <cellStyle name="Note 2 4 4 2 4" xfId="22525"/>
    <cellStyle name="Note 2 4 5" xfId="20446"/>
    <cellStyle name="Note 2 4 6" xfId="20447"/>
    <cellStyle name="Note 2 4 7" xfId="20448"/>
    <cellStyle name="Note 2 4 7 2" xfId="21170"/>
    <cellStyle name="Note 2 4 7 2 2" xfId="22069"/>
    <cellStyle name="Note 2 4 7 2 3" xfId="22940"/>
    <cellStyle name="Note 2 4 7 3" xfId="21652"/>
    <cellStyle name="Note 2 4 7 4" xfId="22526"/>
    <cellStyle name="Note 2 5" xfId="20449"/>
    <cellStyle name="Note 2 5 2" xfId="20450"/>
    <cellStyle name="Note 2 5 2 2" xfId="20451"/>
    <cellStyle name="Note 2 5 2 2 2" xfId="21169"/>
    <cellStyle name="Note 2 5 2 2 2 2" xfId="22068"/>
    <cellStyle name="Note 2 5 2 2 2 3" xfId="22939"/>
    <cellStyle name="Note 2 5 2 2 3" xfId="21653"/>
    <cellStyle name="Note 2 5 2 2 4" xfId="22527"/>
    <cellStyle name="Note 2 5 3" xfId="20452"/>
    <cellStyle name="Note 2 5 3 2" xfId="20453"/>
    <cellStyle name="Note 2 5 3 2 2" xfId="21168"/>
    <cellStyle name="Note 2 5 3 2 2 2" xfId="22067"/>
    <cellStyle name="Note 2 5 3 2 2 3" xfId="22938"/>
    <cellStyle name="Note 2 5 3 2 3" xfId="21654"/>
    <cellStyle name="Note 2 5 3 2 4" xfId="22528"/>
    <cellStyle name="Note 2 5 4" xfId="20454"/>
    <cellStyle name="Note 2 5 4 2" xfId="20455"/>
    <cellStyle name="Note 2 5 4 2 2" xfId="21167"/>
    <cellStyle name="Note 2 5 4 2 2 2" xfId="22066"/>
    <cellStyle name="Note 2 5 4 2 2 3" xfId="22937"/>
    <cellStyle name="Note 2 5 4 2 3" xfId="21655"/>
    <cellStyle name="Note 2 5 4 2 4" xfId="22529"/>
    <cellStyle name="Note 2 5 5" xfId="20456"/>
    <cellStyle name="Note 2 5 6" xfId="20457"/>
    <cellStyle name="Note 2 5 7" xfId="20458"/>
    <cellStyle name="Note 2 5 7 2" xfId="21166"/>
    <cellStyle name="Note 2 5 7 2 2" xfId="22065"/>
    <cellStyle name="Note 2 5 7 2 3" xfId="22936"/>
    <cellStyle name="Note 2 5 7 3" xfId="21656"/>
    <cellStyle name="Note 2 5 7 4" xfId="22530"/>
    <cellStyle name="Note 2 6" xfId="20459"/>
    <cellStyle name="Note 2 6 2" xfId="20460"/>
    <cellStyle name="Note 2 6 2 2" xfId="20461"/>
    <cellStyle name="Note 2 6 2 2 2" xfId="21165"/>
    <cellStyle name="Note 2 6 2 2 2 2" xfId="22064"/>
    <cellStyle name="Note 2 6 2 2 2 3" xfId="22935"/>
    <cellStyle name="Note 2 6 2 2 3" xfId="21657"/>
    <cellStyle name="Note 2 6 2 2 4" xfId="22531"/>
    <cellStyle name="Note 2 6 3" xfId="20462"/>
    <cellStyle name="Note 2 6 3 2" xfId="20463"/>
    <cellStyle name="Note 2 6 3 2 2" xfId="21164"/>
    <cellStyle name="Note 2 6 3 2 2 2" xfId="22063"/>
    <cellStyle name="Note 2 6 3 2 2 3" xfId="22934"/>
    <cellStyle name="Note 2 6 3 2 3" xfId="21658"/>
    <cellStyle name="Note 2 6 3 2 4" xfId="22532"/>
    <cellStyle name="Note 2 6 4" xfId="20464"/>
    <cellStyle name="Note 2 6 4 2" xfId="20465"/>
    <cellStyle name="Note 2 6 4 2 2" xfId="21163"/>
    <cellStyle name="Note 2 6 4 2 2 2" xfId="22062"/>
    <cellStyle name="Note 2 6 4 2 2 3" xfId="22933"/>
    <cellStyle name="Note 2 6 4 2 3" xfId="21659"/>
    <cellStyle name="Note 2 6 4 2 4" xfId="22533"/>
    <cellStyle name="Note 2 6 5" xfId="20466"/>
    <cellStyle name="Note 2 6 6" xfId="20467"/>
    <cellStyle name="Note 2 6 7" xfId="20468"/>
    <cellStyle name="Note 2 6 7 2" xfId="21162"/>
    <cellStyle name="Note 2 6 7 2 2" xfId="22061"/>
    <cellStyle name="Note 2 6 7 2 3" xfId="22932"/>
    <cellStyle name="Note 2 6 7 3" xfId="21660"/>
    <cellStyle name="Note 2 6 7 4" xfId="22534"/>
    <cellStyle name="Note 2 7" xfId="20469"/>
    <cellStyle name="Note 2 7 2" xfId="20470"/>
    <cellStyle name="Note 2 7 2 2" xfId="20471"/>
    <cellStyle name="Note 2 7 2 2 2" xfId="21161"/>
    <cellStyle name="Note 2 7 2 2 2 2" xfId="22060"/>
    <cellStyle name="Note 2 7 2 2 2 3" xfId="22931"/>
    <cellStyle name="Note 2 7 2 2 3" xfId="21661"/>
    <cellStyle name="Note 2 7 2 2 4" xfId="22535"/>
    <cellStyle name="Note 2 7 3" xfId="20472"/>
    <cellStyle name="Note 2 7 3 2" xfId="20473"/>
    <cellStyle name="Note 2 7 3 2 2" xfId="21160"/>
    <cellStyle name="Note 2 7 3 2 2 2" xfId="22059"/>
    <cellStyle name="Note 2 7 3 2 2 3" xfId="22930"/>
    <cellStyle name="Note 2 7 3 2 3" xfId="21662"/>
    <cellStyle name="Note 2 7 3 2 4" xfId="22536"/>
    <cellStyle name="Note 2 7 4" xfId="20474"/>
    <cellStyle name="Note 2 7 4 2" xfId="20475"/>
    <cellStyle name="Note 2 7 4 2 2" xfId="21159"/>
    <cellStyle name="Note 2 7 4 2 2 2" xfId="22058"/>
    <cellStyle name="Note 2 7 4 2 2 3" xfId="22929"/>
    <cellStyle name="Note 2 7 4 2 3" xfId="21663"/>
    <cellStyle name="Note 2 7 4 2 4" xfId="22537"/>
    <cellStyle name="Note 2 7 5" xfId="20476"/>
    <cellStyle name="Note 2 7 6" xfId="20477"/>
    <cellStyle name="Note 2 7 7" xfId="20478"/>
    <cellStyle name="Note 2 7 7 2" xfId="21158"/>
    <cellStyle name="Note 2 7 7 2 2" xfId="22057"/>
    <cellStyle name="Note 2 7 7 2 3" xfId="22928"/>
    <cellStyle name="Note 2 7 7 3" xfId="21664"/>
    <cellStyle name="Note 2 7 7 4" xfId="22538"/>
    <cellStyle name="Note 2 8" xfId="20479"/>
    <cellStyle name="Note 2 8 2" xfId="20480"/>
    <cellStyle name="Note 2 8 2 2" xfId="21157"/>
    <cellStyle name="Note 2 8 2 2 2" xfId="22056"/>
    <cellStyle name="Note 2 8 2 2 3" xfId="22927"/>
    <cellStyle name="Note 2 8 2 3" xfId="21665"/>
    <cellStyle name="Note 2 8 2 4" xfId="22539"/>
    <cellStyle name="Note 2 8 3" xfId="20481"/>
    <cellStyle name="Note 2 8 3 2" xfId="21156"/>
    <cellStyle name="Note 2 8 3 2 2" xfId="22055"/>
    <cellStyle name="Note 2 8 3 2 3" xfId="22926"/>
    <cellStyle name="Note 2 8 3 3" xfId="21666"/>
    <cellStyle name="Note 2 8 3 4" xfId="22540"/>
    <cellStyle name="Note 2 8 4" xfId="20482"/>
    <cellStyle name="Note 2 8 4 2" xfId="21155"/>
    <cellStyle name="Note 2 8 4 2 2" xfId="22054"/>
    <cellStyle name="Note 2 8 4 2 3" xfId="22925"/>
    <cellStyle name="Note 2 8 4 3" xfId="21667"/>
    <cellStyle name="Note 2 8 4 4" xfId="22541"/>
    <cellStyle name="Note 2 8 5" xfId="20483"/>
    <cellStyle name="Note 2 8 5 2" xfId="21154"/>
    <cellStyle name="Note 2 8 5 2 2" xfId="22053"/>
    <cellStyle name="Note 2 8 5 2 3" xfId="22924"/>
    <cellStyle name="Note 2 8 5 3" xfId="21668"/>
    <cellStyle name="Note 2 8 5 4" xfId="22542"/>
    <cellStyle name="Note 2 9" xfId="20484"/>
    <cellStyle name="Note 2 9 2" xfId="20485"/>
    <cellStyle name="Note 2 9 2 2" xfId="21153"/>
    <cellStyle name="Note 2 9 2 2 2" xfId="22052"/>
    <cellStyle name="Note 2 9 2 2 3" xfId="22923"/>
    <cellStyle name="Note 2 9 2 3" xfId="21669"/>
    <cellStyle name="Note 2 9 2 4" xfId="22543"/>
    <cellStyle name="Note 2 9 3" xfId="20486"/>
    <cellStyle name="Note 2 9 3 2" xfId="21152"/>
    <cellStyle name="Note 2 9 3 2 2" xfId="22051"/>
    <cellStyle name="Note 2 9 3 2 3" xfId="22922"/>
    <cellStyle name="Note 2 9 3 3" xfId="21670"/>
    <cellStyle name="Note 2 9 3 4" xfId="22544"/>
    <cellStyle name="Note 2 9 4" xfId="20487"/>
    <cellStyle name="Note 2 9 4 2" xfId="21151"/>
    <cellStyle name="Note 2 9 4 2 2" xfId="22050"/>
    <cellStyle name="Note 2 9 4 2 3" xfId="22921"/>
    <cellStyle name="Note 2 9 4 3" xfId="21671"/>
    <cellStyle name="Note 2 9 4 4" xfId="22545"/>
    <cellStyle name="Note 2 9 5" xfId="20488"/>
    <cellStyle name="Note 2 9 5 2" xfId="21150"/>
    <cellStyle name="Note 2 9 5 2 2" xfId="22049"/>
    <cellStyle name="Note 2 9 5 2 3" xfId="22920"/>
    <cellStyle name="Note 2 9 5 3" xfId="21672"/>
    <cellStyle name="Note 2 9 5 4" xfId="22546"/>
    <cellStyle name="Note 3 2" xfId="20489"/>
    <cellStyle name="Note 3 2 2" xfId="20490"/>
    <cellStyle name="Note 3 2 2 2" xfId="21148"/>
    <cellStyle name="Note 3 2 2 2 2" xfId="22047"/>
    <cellStyle name="Note 3 2 2 2 3" xfId="22918"/>
    <cellStyle name="Note 3 2 2 3" xfId="21674"/>
    <cellStyle name="Note 3 2 2 4" xfId="22548"/>
    <cellStyle name="Note 3 2 3" xfId="20491"/>
    <cellStyle name="Note 3 2 4" xfId="21149"/>
    <cellStyle name="Note 3 2 4 2" xfId="22048"/>
    <cellStyle name="Note 3 2 4 3" xfId="22919"/>
    <cellStyle name="Note 3 2 5" xfId="21673"/>
    <cellStyle name="Note 3 2 6" xfId="22547"/>
    <cellStyle name="Note 3 3" xfId="20492"/>
    <cellStyle name="Note 3 3 2" xfId="20493"/>
    <cellStyle name="Note 3 3 3" xfId="21147"/>
    <cellStyle name="Note 3 3 3 2" xfId="22046"/>
    <cellStyle name="Note 3 3 3 3" xfId="22917"/>
    <cellStyle name="Note 3 3 4" xfId="21675"/>
    <cellStyle name="Note 3 3 5" xfId="22549"/>
    <cellStyle name="Note 3 4" xfId="20494"/>
    <cellStyle name="Note 3 4 2" xfId="21146"/>
    <cellStyle name="Note 3 4 2 2" xfId="22045"/>
    <cellStyle name="Note 3 4 2 3" xfId="22916"/>
    <cellStyle name="Note 3 4 3" xfId="21676"/>
    <cellStyle name="Note 3 4 4" xfId="22550"/>
    <cellStyle name="Note 3 5" xfId="20495"/>
    <cellStyle name="Note 4 2" xfId="20496"/>
    <cellStyle name="Note 4 2 2" xfId="20497"/>
    <cellStyle name="Note 4 2 2 2" xfId="21144"/>
    <cellStyle name="Note 4 2 2 2 2" xfId="22043"/>
    <cellStyle name="Note 4 2 2 2 3" xfId="22914"/>
    <cellStyle name="Note 4 2 2 3" xfId="21678"/>
    <cellStyle name="Note 4 2 2 4" xfId="22552"/>
    <cellStyle name="Note 4 2 3" xfId="20498"/>
    <cellStyle name="Note 4 2 4" xfId="21145"/>
    <cellStyle name="Note 4 2 4 2" xfId="22044"/>
    <cellStyle name="Note 4 2 4 3" xfId="22915"/>
    <cellStyle name="Note 4 2 5" xfId="21677"/>
    <cellStyle name="Note 4 2 6" xfId="22551"/>
    <cellStyle name="Note 4 3" xfId="20499"/>
    <cellStyle name="Note 4 4" xfId="20500"/>
    <cellStyle name="Note 4 4 2" xfId="21143"/>
    <cellStyle name="Note 4 4 2 2" xfId="22042"/>
    <cellStyle name="Note 4 4 2 3" xfId="22913"/>
    <cellStyle name="Note 4 4 3" xfId="21679"/>
    <cellStyle name="Note 4 4 4" xfId="22553"/>
    <cellStyle name="Note 4 5" xfId="20501"/>
    <cellStyle name="Note 5" xfId="20502"/>
    <cellStyle name="Note 5 2" xfId="20503"/>
    <cellStyle name="Note 5 2 2" xfId="20504"/>
    <cellStyle name="Note 5 2 3" xfId="21141"/>
    <cellStyle name="Note 5 2 3 2" xfId="22040"/>
    <cellStyle name="Note 5 2 3 3" xfId="22911"/>
    <cellStyle name="Note 5 2 4" xfId="21681"/>
    <cellStyle name="Note 5 2 5" xfId="22555"/>
    <cellStyle name="Note 5 3" xfId="20505"/>
    <cellStyle name="Note 5 3 2" xfId="20506"/>
    <cellStyle name="Note 5 3 3" xfId="21140"/>
    <cellStyle name="Note 5 3 3 2" xfId="22039"/>
    <cellStyle name="Note 5 3 3 3" xfId="22910"/>
    <cellStyle name="Note 5 3 4" xfId="21682"/>
    <cellStyle name="Note 5 3 5" xfId="22556"/>
    <cellStyle name="Note 5 4" xfId="20507"/>
    <cellStyle name="Note 5 4 2" xfId="21139"/>
    <cellStyle name="Note 5 4 2 2" xfId="22038"/>
    <cellStyle name="Note 5 4 2 3" xfId="22909"/>
    <cellStyle name="Note 5 4 3" xfId="21683"/>
    <cellStyle name="Note 5 4 4" xfId="22557"/>
    <cellStyle name="Note 5 5" xfId="20508"/>
    <cellStyle name="Note 5 6" xfId="21142"/>
    <cellStyle name="Note 5 6 2" xfId="22041"/>
    <cellStyle name="Note 5 6 3" xfId="22912"/>
    <cellStyle name="Note 5 7" xfId="21680"/>
    <cellStyle name="Note 5 8" xfId="22554"/>
    <cellStyle name="Note 6" xfId="20509"/>
    <cellStyle name="Note 6 2" xfId="20510"/>
    <cellStyle name="Note 6 2 2" xfId="20511"/>
    <cellStyle name="Note 6 2 3" xfId="21137"/>
    <cellStyle name="Note 6 2 3 2" xfId="22036"/>
    <cellStyle name="Note 6 2 3 3" xfId="22907"/>
    <cellStyle name="Note 6 2 4" xfId="21685"/>
    <cellStyle name="Note 6 2 5" xfId="22559"/>
    <cellStyle name="Note 6 3" xfId="20512"/>
    <cellStyle name="Note 6 4" xfId="20513"/>
    <cellStyle name="Note 6 5" xfId="21138"/>
    <cellStyle name="Note 6 5 2" xfId="22037"/>
    <cellStyle name="Note 6 5 3" xfId="22908"/>
    <cellStyle name="Note 6 6" xfId="21684"/>
    <cellStyle name="Note 6 7" xfId="22558"/>
    <cellStyle name="Note 7" xfId="20514"/>
    <cellStyle name="Note 7 2" xfId="21136"/>
    <cellStyle name="Note 7 2 2" xfId="22035"/>
    <cellStyle name="Note 7 2 3" xfId="22906"/>
    <cellStyle name="Note 7 3" xfId="21686"/>
    <cellStyle name="Note 7 4" xfId="22560"/>
    <cellStyle name="Note 8" xfId="20515"/>
    <cellStyle name="Note 8 2" xfId="20516"/>
    <cellStyle name="Note 8 2 2" xfId="21134"/>
    <cellStyle name="Note 8 2 2 2" xfId="22033"/>
    <cellStyle name="Note 8 2 2 3" xfId="22904"/>
    <cellStyle name="Note 8 2 3" xfId="21688"/>
    <cellStyle name="Note 8 2 4" xfId="22562"/>
    <cellStyle name="Note 8 3" xfId="21135"/>
    <cellStyle name="Note 8 3 2" xfId="22034"/>
    <cellStyle name="Note 8 3 3" xfId="22905"/>
    <cellStyle name="Note 8 4" xfId="21687"/>
    <cellStyle name="Note 8 5" xfId="22561"/>
    <cellStyle name="Note 9" xfId="20517"/>
    <cellStyle name="Note 9 2" xfId="21133"/>
    <cellStyle name="Note 9 2 2" xfId="22032"/>
    <cellStyle name="Note 9 2 3" xfId="22903"/>
    <cellStyle name="Note 9 3" xfId="21689"/>
    <cellStyle name="Note 9 4" xfId="2256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031"/>
    <cellStyle name="optionalExposure 2 3" xfId="22902"/>
    <cellStyle name="optionalExposure 3" xfId="21690"/>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29"/>
    <cellStyle name="Output 2 10 2 2 3" xfId="22900"/>
    <cellStyle name="Output 2 10 2 3" xfId="21692"/>
    <cellStyle name="Output 2 10 2 4" xfId="22565"/>
    <cellStyle name="Output 2 10 3" xfId="20531"/>
    <cellStyle name="Output 2 10 3 2" xfId="21129"/>
    <cellStyle name="Output 2 10 3 2 2" xfId="22028"/>
    <cellStyle name="Output 2 10 3 2 3" xfId="22899"/>
    <cellStyle name="Output 2 10 3 3" xfId="21693"/>
    <cellStyle name="Output 2 10 3 4" xfId="22566"/>
    <cellStyle name="Output 2 10 4" xfId="20532"/>
    <cellStyle name="Output 2 10 4 2" xfId="21128"/>
    <cellStyle name="Output 2 10 4 2 2" xfId="22027"/>
    <cellStyle name="Output 2 10 4 2 3" xfId="22898"/>
    <cellStyle name="Output 2 10 4 3" xfId="21694"/>
    <cellStyle name="Output 2 10 4 4" xfId="22567"/>
    <cellStyle name="Output 2 10 5" xfId="20533"/>
    <cellStyle name="Output 2 10 5 2" xfId="21127"/>
    <cellStyle name="Output 2 10 5 2 2" xfId="22026"/>
    <cellStyle name="Output 2 10 5 2 3" xfId="22897"/>
    <cellStyle name="Output 2 10 5 3" xfId="21695"/>
    <cellStyle name="Output 2 10 5 4" xfId="22568"/>
    <cellStyle name="Output 2 11" xfId="20534"/>
    <cellStyle name="Output 2 11 2" xfId="20535"/>
    <cellStyle name="Output 2 11 2 2" xfId="21125"/>
    <cellStyle name="Output 2 11 2 2 2" xfId="22024"/>
    <cellStyle name="Output 2 11 2 2 3" xfId="22895"/>
    <cellStyle name="Output 2 11 2 3" xfId="21697"/>
    <cellStyle name="Output 2 11 2 4" xfId="22570"/>
    <cellStyle name="Output 2 11 3" xfId="20536"/>
    <cellStyle name="Output 2 11 3 2" xfId="21124"/>
    <cellStyle name="Output 2 11 3 2 2" xfId="22023"/>
    <cellStyle name="Output 2 11 3 2 3" xfId="22894"/>
    <cellStyle name="Output 2 11 3 3" xfId="21698"/>
    <cellStyle name="Output 2 11 3 4" xfId="22571"/>
    <cellStyle name="Output 2 11 4" xfId="20537"/>
    <cellStyle name="Output 2 11 4 2" xfId="21123"/>
    <cellStyle name="Output 2 11 4 2 2" xfId="22022"/>
    <cellStyle name="Output 2 11 4 2 3" xfId="22893"/>
    <cellStyle name="Output 2 11 4 3" xfId="21699"/>
    <cellStyle name="Output 2 11 4 4" xfId="22572"/>
    <cellStyle name="Output 2 11 5" xfId="20538"/>
    <cellStyle name="Output 2 11 5 2" xfId="21122"/>
    <cellStyle name="Output 2 11 5 2 2" xfId="22021"/>
    <cellStyle name="Output 2 11 5 2 3" xfId="22892"/>
    <cellStyle name="Output 2 11 5 3" xfId="21700"/>
    <cellStyle name="Output 2 11 5 4" xfId="22573"/>
    <cellStyle name="Output 2 11 6" xfId="21126"/>
    <cellStyle name="Output 2 11 6 2" xfId="22025"/>
    <cellStyle name="Output 2 11 6 3" xfId="22896"/>
    <cellStyle name="Output 2 11 7" xfId="21696"/>
    <cellStyle name="Output 2 11 8" xfId="22569"/>
    <cellStyle name="Output 2 12" xfId="20539"/>
    <cellStyle name="Output 2 12 2" xfId="20540"/>
    <cellStyle name="Output 2 12 2 2" xfId="21120"/>
    <cellStyle name="Output 2 12 2 2 2" xfId="22019"/>
    <cellStyle name="Output 2 12 2 2 3" xfId="22890"/>
    <cellStyle name="Output 2 12 2 3" xfId="21702"/>
    <cellStyle name="Output 2 12 2 4" xfId="22575"/>
    <cellStyle name="Output 2 12 3" xfId="20541"/>
    <cellStyle name="Output 2 12 3 2" xfId="21119"/>
    <cellStyle name="Output 2 12 3 2 2" xfId="22018"/>
    <cellStyle name="Output 2 12 3 2 3" xfId="22889"/>
    <cellStyle name="Output 2 12 3 3" xfId="21703"/>
    <cellStyle name="Output 2 12 3 4" xfId="22576"/>
    <cellStyle name="Output 2 12 4" xfId="20542"/>
    <cellStyle name="Output 2 12 4 2" xfId="21118"/>
    <cellStyle name="Output 2 12 4 2 2" xfId="22017"/>
    <cellStyle name="Output 2 12 4 2 3" xfId="22888"/>
    <cellStyle name="Output 2 12 4 3" xfId="21704"/>
    <cellStyle name="Output 2 12 4 4" xfId="22577"/>
    <cellStyle name="Output 2 12 5" xfId="20543"/>
    <cellStyle name="Output 2 12 5 2" xfId="21117"/>
    <cellStyle name="Output 2 12 5 2 2" xfId="22016"/>
    <cellStyle name="Output 2 12 5 2 3" xfId="22887"/>
    <cellStyle name="Output 2 12 5 3" xfId="21705"/>
    <cellStyle name="Output 2 12 5 4" xfId="22578"/>
    <cellStyle name="Output 2 12 6" xfId="21121"/>
    <cellStyle name="Output 2 12 6 2" xfId="22020"/>
    <cellStyle name="Output 2 12 6 3" xfId="22891"/>
    <cellStyle name="Output 2 12 7" xfId="21701"/>
    <cellStyle name="Output 2 12 8" xfId="22574"/>
    <cellStyle name="Output 2 13" xfId="20544"/>
    <cellStyle name="Output 2 13 2" xfId="20545"/>
    <cellStyle name="Output 2 13 2 2" xfId="21115"/>
    <cellStyle name="Output 2 13 2 2 2" xfId="22014"/>
    <cellStyle name="Output 2 13 2 2 3" xfId="22885"/>
    <cellStyle name="Output 2 13 2 3" xfId="21707"/>
    <cellStyle name="Output 2 13 2 4" xfId="22580"/>
    <cellStyle name="Output 2 13 3" xfId="20546"/>
    <cellStyle name="Output 2 13 3 2" xfId="21114"/>
    <cellStyle name="Output 2 13 3 2 2" xfId="22013"/>
    <cellStyle name="Output 2 13 3 2 3" xfId="22884"/>
    <cellStyle name="Output 2 13 3 3" xfId="21708"/>
    <cellStyle name="Output 2 13 3 4" xfId="22581"/>
    <cellStyle name="Output 2 13 4" xfId="20547"/>
    <cellStyle name="Output 2 13 4 2" xfId="21113"/>
    <cellStyle name="Output 2 13 4 2 2" xfId="22012"/>
    <cellStyle name="Output 2 13 4 2 3" xfId="22883"/>
    <cellStyle name="Output 2 13 4 3" xfId="21709"/>
    <cellStyle name="Output 2 13 4 4" xfId="22582"/>
    <cellStyle name="Output 2 13 5" xfId="21116"/>
    <cellStyle name="Output 2 13 5 2" xfId="22015"/>
    <cellStyle name="Output 2 13 5 3" xfId="22886"/>
    <cellStyle name="Output 2 13 6" xfId="21706"/>
    <cellStyle name="Output 2 13 7" xfId="22579"/>
    <cellStyle name="Output 2 14" xfId="20548"/>
    <cellStyle name="Output 2 14 2" xfId="21112"/>
    <cellStyle name="Output 2 14 2 2" xfId="22011"/>
    <cellStyle name="Output 2 14 2 3" xfId="22882"/>
    <cellStyle name="Output 2 14 3" xfId="21710"/>
    <cellStyle name="Output 2 14 4" xfId="22583"/>
    <cellStyle name="Output 2 15" xfId="20549"/>
    <cellStyle name="Output 2 15 2" xfId="21111"/>
    <cellStyle name="Output 2 15 2 2" xfId="22010"/>
    <cellStyle name="Output 2 15 2 3" xfId="22881"/>
    <cellStyle name="Output 2 15 3" xfId="21711"/>
    <cellStyle name="Output 2 15 4" xfId="22584"/>
    <cellStyle name="Output 2 16" xfId="20550"/>
    <cellStyle name="Output 2 16 2" xfId="21110"/>
    <cellStyle name="Output 2 16 2 2" xfId="22009"/>
    <cellStyle name="Output 2 16 2 3" xfId="22880"/>
    <cellStyle name="Output 2 16 3" xfId="21712"/>
    <cellStyle name="Output 2 16 4" xfId="22585"/>
    <cellStyle name="Output 2 17" xfId="21131"/>
    <cellStyle name="Output 2 17 2" xfId="22030"/>
    <cellStyle name="Output 2 17 3" xfId="22901"/>
    <cellStyle name="Output 2 18" xfId="21691"/>
    <cellStyle name="Output 2 19" xfId="22564"/>
    <cellStyle name="Output 2 2" xfId="20551"/>
    <cellStyle name="Output 2 2 10" xfId="21109"/>
    <cellStyle name="Output 2 2 10 2" xfId="22008"/>
    <cellStyle name="Output 2 2 10 3" xfId="22879"/>
    <cellStyle name="Output 2 2 11" xfId="21713"/>
    <cellStyle name="Output 2 2 12" xfId="22586"/>
    <cellStyle name="Output 2 2 2" xfId="20552"/>
    <cellStyle name="Output 2 2 2 2" xfId="20553"/>
    <cellStyle name="Output 2 2 2 2 2" xfId="21107"/>
    <cellStyle name="Output 2 2 2 2 2 2" xfId="22006"/>
    <cellStyle name="Output 2 2 2 2 2 3" xfId="22877"/>
    <cellStyle name="Output 2 2 2 2 3" xfId="21715"/>
    <cellStyle name="Output 2 2 2 2 4" xfId="22588"/>
    <cellStyle name="Output 2 2 2 3" xfId="20554"/>
    <cellStyle name="Output 2 2 2 3 2" xfId="21106"/>
    <cellStyle name="Output 2 2 2 3 2 2" xfId="22005"/>
    <cellStyle name="Output 2 2 2 3 2 3" xfId="22876"/>
    <cellStyle name="Output 2 2 2 3 3" xfId="21716"/>
    <cellStyle name="Output 2 2 2 3 4" xfId="22589"/>
    <cellStyle name="Output 2 2 2 4" xfId="20555"/>
    <cellStyle name="Output 2 2 2 4 2" xfId="21105"/>
    <cellStyle name="Output 2 2 2 4 2 2" xfId="22004"/>
    <cellStyle name="Output 2 2 2 4 2 3" xfId="22875"/>
    <cellStyle name="Output 2 2 2 4 3" xfId="21717"/>
    <cellStyle name="Output 2 2 2 4 4" xfId="22590"/>
    <cellStyle name="Output 2 2 2 5" xfId="21108"/>
    <cellStyle name="Output 2 2 2 5 2" xfId="22007"/>
    <cellStyle name="Output 2 2 2 5 3" xfId="22878"/>
    <cellStyle name="Output 2 2 2 6" xfId="21714"/>
    <cellStyle name="Output 2 2 2 7" xfId="22587"/>
    <cellStyle name="Output 2 2 3" xfId="20556"/>
    <cellStyle name="Output 2 2 3 2" xfId="20557"/>
    <cellStyle name="Output 2 2 3 2 2" xfId="21103"/>
    <cellStyle name="Output 2 2 3 2 2 2" xfId="22002"/>
    <cellStyle name="Output 2 2 3 2 2 3" xfId="22873"/>
    <cellStyle name="Output 2 2 3 2 3" xfId="21719"/>
    <cellStyle name="Output 2 2 3 2 4" xfId="22592"/>
    <cellStyle name="Output 2 2 3 3" xfId="20558"/>
    <cellStyle name="Output 2 2 3 3 2" xfId="21102"/>
    <cellStyle name="Output 2 2 3 3 2 2" xfId="22001"/>
    <cellStyle name="Output 2 2 3 3 2 3" xfId="22872"/>
    <cellStyle name="Output 2 2 3 3 3" xfId="21720"/>
    <cellStyle name="Output 2 2 3 3 4" xfId="22593"/>
    <cellStyle name="Output 2 2 3 4" xfId="20559"/>
    <cellStyle name="Output 2 2 3 4 2" xfId="21101"/>
    <cellStyle name="Output 2 2 3 4 2 2" xfId="22000"/>
    <cellStyle name="Output 2 2 3 4 2 3" xfId="22871"/>
    <cellStyle name="Output 2 2 3 4 3" xfId="21721"/>
    <cellStyle name="Output 2 2 3 4 4" xfId="22594"/>
    <cellStyle name="Output 2 2 3 5" xfId="21104"/>
    <cellStyle name="Output 2 2 3 5 2" xfId="22003"/>
    <cellStyle name="Output 2 2 3 5 3" xfId="22874"/>
    <cellStyle name="Output 2 2 3 6" xfId="21718"/>
    <cellStyle name="Output 2 2 3 7" xfId="22591"/>
    <cellStyle name="Output 2 2 4" xfId="20560"/>
    <cellStyle name="Output 2 2 4 2" xfId="20561"/>
    <cellStyle name="Output 2 2 4 2 2" xfId="21099"/>
    <cellStyle name="Output 2 2 4 2 2 2" xfId="21998"/>
    <cellStyle name="Output 2 2 4 2 2 3" xfId="22869"/>
    <cellStyle name="Output 2 2 4 2 3" xfId="21723"/>
    <cellStyle name="Output 2 2 4 2 4" xfId="22596"/>
    <cellStyle name="Output 2 2 4 3" xfId="20562"/>
    <cellStyle name="Output 2 2 4 3 2" xfId="21098"/>
    <cellStyle name="Output 2 2 4 3 2 2" xfId="21997"/>
    <cellStyle name="Output 2 2 4 3 2 3" xfId="22868"/>
    <cellStyle name="Output 2 2 4 3 3" xfId="21724"/>
    <cellStyle name="Output 2 2 4 3 4" xfId="22597"/>
    <cellStyle name="Output 2 2 4 4" xfId="20563"/>
    <cellStyle name="Output 2 2 4 4 2" xfId="21097"/>
    <cellStyle name="Output 2 2 4 4 2 2" xfId="21996"/>
    <cellStyle name="Output 2 2 4 4 2 3" xfId="22867"/>
    <cellStyle name="Output 2 2 4 4 3" xfId="21725"/>
    <cellStyle name="Output 2 2 4 4 4" xfId="22598"/>
    <cellStyle name="Output 2 2 4 5" xfId="21100"/>
    <cellStyle name="Output 2 2 4 5 2" xfId="21999"/>
    <cellStyle name="Output 2 2 4 5 3" xfId="22870"/>
    <cellStyle name="Output 2 2 4 6" xfId="21722"/>
    <cellStyle name="Output 2 2 4 7" xfId="22595"/>
    <cellStyle name="Output 2 2 5" xfId="20564"/>
    <cellStyle name="Output 2 2 5 2" xfId="20565"/>
    <cellStyle name="Output 2 2 5 2 2" xfId="21095"/>
    <cellStyle name="Output 2 2 5 2 2 2" xfId="21994"/>
    <cellStyle name="Output 2 2 5 2 2 3" xfId="22865"/>
    <cellStyle name="Output 2 2 5 2 3" xfId="21727"/>
    <cellStyle name="Output 2 2 5 2 4" xfId="22600"/>
    <cellStyle name="Output 2 2 5 3" xfId="20566"/>
    <cellStyle name="Output 2 2 5 3 2" xfId="21094"/>
    <cellStyle name="Output 2 2 5 3 2 2" xfId="21993"/>
    <cellStyle name="Output 2 2 5 3 2 3" xfId="22864"/>
    <cellStyle name="Output 2 2 5 3 3" xfId="21728"/>
    <cellStyle name="Output 2 2 5 3 4" xfId="22601"/>
    <cellStyle name="Output 2 2 5 4" xfId="20567"/>
    <cellStyle name="Output 2 2 5 4 2" xfId="21093"/>
    <cellStyle name="Output 2 2 5 4 2 2" xfId="21992"/>
    <cellStyle name="Output 2 2 5 4 2 3" xfId="22863"/>
    <cellStyle name="Output 2 2 5 4 3" xfId="21729"/>
    <cellStyle name="Output 2 2 5 4 4" xfId="22602"/>
    <cellStyle name="Output 2 2 5 5" xfId="21096"/>
    <cellStyle name="Output 2 2 5 5 2" xfId="21995"/>
    <cellStyle name="Output 2 2 5 5 3" xfId="22866"/>
    <cellStyle name="Output 2 2 5 6" xfId="21726"/>
    <cellStyle name="Output 2 2 5 7" xfId="22599"/>
    <cellStyle name="Output 2 2 6" xfId="20568"/>
    <cellStyle name="Output 2 2 6 2" xfId="21092"/>
    <cellStyle name="Output 2 2 6 2 2" xfId="21991"/>
    <cellStyle name="Output 2 2 6 2 3" xfId="22862"/>
    <cellStyle name="Output 2 2 6 3" xfId="21730"/>
    <cellStyle name="Output 2 2 6 4" xfId="22603"/>
    <cellStyle name="Output 2 2 7" xfId="20569"/>
    <cellStyle name="Output 2 2 7 2" xfId="21091"/>
    <cellStyle name="Output 2 2 7 2 2" xfId="21990"/>
    <cellStyle name="Output 2 2 7 2 3" xfId="22861"/>
    <cellStyle name="Output 2 2 7 3" xfId="21731"/>
    <cellStyle name="Output 2 2 7 4" xfId="22604"/>
    <cellStyle name="Output 2 2 8" xfId="20570"/>
    <cellStyle name="Output 2 2 8 2" xfId="21090"/>
    <cellStyle name="Output 2 2 8 2 2" xfId="21989"/>
    <cellStyle name="Output 2 2 8 2 3" xfId="22860"/>
    <cellStyle name="Output 2 2 8 3" xfId="21732"/>
    <cellStyle name="Output 2 2 8 4" xfId="22605"/>
    <cellStyle name="Output 2 2 9" xfId="20571"/>
    <cellStyle name="Output 2 2 9 2" xfId="21089"/>
    <cellStyle name="Output 2 2 9 2 2" xfId="21988"/>
    <cellStyle name="Output 2 2 9 2 3" xfId="22859"/>
    <cellStyle name="Output 2 2 9 3" xfId="21733"/>
    <cellStyle name="Output 2 2 9 4" xfId="22606"/>
    <cellStyle name="Output 2 3" xfId="20572"/>
    <cellStyle name="Output 2 3 2" xfId="20573"/>
    <cellStyle name="Output 2 3 2 2" xfId="21088"/>
    <cellStyle name="Output 2 3 2 2 2" xfId="21987"/>
    <cellStyle name="Output 2 3 2 2 3" xfId="22858"/>
    <cellStyle name="Output 2 3 2 3" xfId="21734"/>
    <cellStyle name="Output 2 3 2 4" xfId="22607"/>
    <cellStyle name="Output 2 3 3" xfId="20574"/>
    <cellStyle name="Output 2 3 3 2" xfId="21087"/>
    <cellStyle name="Output 2 3 3 2 2" xfId="21986"/>
    <cellStyle name="Output 2 3 3 2 3" xfId="22857"/>
    <cellStyle name="Output 2 3 3 3" xfId="21735"/>
    <cellStyle name="Output 2 3 3 4" xfId="22608"/>
    <cellStyle name="Output 2 3 4" xfId="20575"/>
    <cellStyle name="Output 2 3 4 2" xfId="21086"/>
    <cellStyle name="Output 2 3 4 2 2" xfId="21985"/>
    <cellStyle name="Output 2 3 4 2 3" xfId="22856"/>
    <cellStyle name="Output 2 3 4 3" xfId="21736"/>
    <cellStyle name="Output 2 3 4 4" xfId="22609"/>
    <cellStyle name="Output 2 3 5" xfId="20576"/>
    <cellStyle name="Output 2 3 5 2" xfId="21085"/>
    <cellStyle name="Output 2 3 5 2 2" xfId="21984"/>
    <cellStyle name="Output 2 3 5 2 3" xfId="22855"/>
    <cellStyle name="Output 2 3 5 3" xfId="21737"/>
    <cellStyle name="Output 2 3 5 4" xfId="22610"/>
    <cellStyle name="Output 2 4" xfId="20577"/>
    <cellStyle name="Output 2 4 2" xfId="20578"/>
    <cellStyle name="Output 2 4 2 2" xfId="21084"/>
    <cellStyle name="Output 2 4 2 2 2" xfId="21983"/>
    <cellStyle name="Output 2 4 2 2 3" xfId="22854"/>
    <cellStyle name="Output 2 4 2 3" xfId="21738"/>
    <cellStyle name="Output 2 4 2 4" xfId="22611"/>
    <cellStyle name="Output 2 4 3" xfId="20579"/>
    <cellStyle name="Output 2 4 3 2" xfId="21083"/>
    <cellStyle name="Output 2 4 3 2 2" xfId="21982"/>
    <cellStyle name="Output 2 4 3 2 3" xfId="22853"/>
    <cellStyle name="Output 2 4 3 3" xfId="21739"/>
    <cellStyle name="Output 2 4 3 4" xfId="22612"/>
    <cellStyle name="Output 2 4 4" xfId="20580"/>
    <cellStyle name="Output 2 4 4 2" xfId="21082"/>
    <cellStyle name="Output 2 4 4 2 2" xfId="21981"/>
    <cellStyle name="Output 2 4 4 2 3" xfId="22852"/>
    <cellStyle name="Output 2 4 4 3" xfId="21740"/>
    <cellStyle name="Output 2 4 4 4" xfId="22613"/>
    <cellStyle name="Output 2 4 5" xfId="20581"/>
    <cellStyle name="Output 2 4 5 2" xfId="21081"/>
    <cellStyle name="Output 2 4 5 2 2" xfId="21980"/>
    <cellStyle name="Output 2 4 5 2 3" xfId="22851"/>
    <cellStyle name="Output 2 4 5 3" xfId="21741"/>
    <cellStyle name="Output 2 4 5 4" xfId="22614"/>
    <cellStyle name="Output 2 5" xfId="20582"/>
    <cellStyle name="Output 2 5 2" xfId="20583"/>
    <cellStyle name="Output 2 5 2 2" xfId="21080"/>
    <cellStyle name="Output 2 5 2 2 2" xfId="21979"/>
    <cellStyle name="Output 2 5 2 2 3" xfId="22850"/>
    <cellStyle name="Output 2 5 2 3" xfId="21742"/>
    <cellStyle name="Output 2 5 2 4" xfId="22615"/>
    <cellStyle name="Output 2 5 3" xfId="20584"/>
    <cellStyle name="Output 2 5 3 2" xfId="21079"/>
    <cellStyle name="Output 2 5 3 2 2" xfId="21978"/>
    <cellStyle name="Output 2 5 3 2 3" xfId="22849"/>
    <cellStyle name="Output 2 5 3 3" xfId="21743"/>
    <cellStyle name="Output 2 5 3 4" xfId="22616"/>
    <cellStyle name="Output 2 5 4" xfId="20585"/>
    <cellStyle name="Output 2 5 4 2" xfId="21078"/>
    <cellStyle name="Output 2 5 4 2 2" xfId="21977"/>
    <cellStyle name="Output 2 5 4 2 3" xfId="22848"/>
    <cellStyle name="Output 2 5 4 3" xfId="21744"/>
    <cellStyle name="Output 2 5 4 4" xfId="22617"/>
    <cellStyle name="Output 2 5 5" xfId="20586"/>
    <cellStyle name="Output 2 5 5 2" xfId="21077"/>
    <cellStyle name="Output 2 5 5 2 2" xfId="21976"/>
    <cellStyle name="Output 2 5 5 2 3" xfId="22847"/>
    <cellStyle name="Output 2 5 5 3" xfId="21745"/>
    <cellStyle name="Output 2 5 5 4" xfId="22618"/>
    <cellStyle name="Output 2 6" xfId="20587"/>
    <cellStyle name="Output 2 6 2" xfId="20588"/>
    <cellStyle name="Output 2 6 2 2" xfId="21076"/>
    <cellStyle name="Output 2 6 2 2 2" xfId="21975"/>
    <cellStyle name="Output 2 6 2 2 3" xfId="22846"/>
    <cellStyle name="Output 2 6 2 3" xfId="21746"/>
    <cellStyle name="Output 2 6 2 4" xfId="22619"/>
    <cellStyle name="Output 2 6 3" xfId="20589"/>
    <cellStyle name="Output 2 6 3 2" xfId="21075"/>
    <cellStyle name="Output 2 6 3 2 2" xfId="21974"/>
    <cellStyle name="Output 2 6 3 2 3" xfId="22845"/>
    <cellStyle name="Output 2 6 3 3" xfId="21747"/>
    <cellStyle name="Output 2 6 3 4" xfId="22620"/>
    <cellStyle name="Output 2 6 4" xfId="20590"/>
    <cellStyle name="Output 2 6 4 2" xfId="21074"/>
    <cellStyle name="Output 2 6 4 2 2" xfId="21973"/>
    <cellStyle name="Output 2 6 4 2 3" xfId="22844"/>
    <cellStyle name="Output 2 6 4 3" xfId="21748"/>
    <cellStyle name="Output 2 6 4 4" xfId="22621"/>
    <cellStyle name="Output 2 6 5" xfId="20591"/>
    <cellStyle name="Output 2 6 5 2" xfId="21073"/>
    <cellStyle name="Output 2 6 5 2 2" xfId="21972"/>
    <cellStyle name="Output 2 6 5 2 3" xfId="22843"/>
    <cellStyle name="Output 2 6 5 3" xfId="21749"/>
    <cellStyle name="Output 2 6 5 4" xfId="22622"/>
    <cellStyle name="Output 2 7" xfId="20592"/>
    <cellStyle name="Output 2 7 2" xfId="20593"/>
    <cellStyle name="Output 2 7 2 2" xfId="21072"/>
    <cellStyle name="Output 2 7 2 2 2" xfId="21971"/>
    <cellStyle name="Output 2 7 2 2 3" xfId="22842"/>
    <cellStyle name="Output 2 7 2 3" xfId="21750"/>
    <cellStyle name="Output 2 7 2 4" xfId="22623"/>
    <cellStyle name="Output 2 7 3" xfId="20594"/>
    <cellStyle name="Output 2 7 3 2" xfId="21071"/>
    <cellStyle name="Output 2 7 3 2 2" xfId="21970"/>
    <cellStyle name="Output 2 7 3 2 3" xfId="22841"/>
    <cellStyle name="Output 2 7 3 3" xfId="21751"/>
    <cellStyle name="Output 2 7 3 4" xfId="22624"/>
    <cellStyle name="Output 2 7 4" xfId="20595"/>
    <cellStyle name="Output 2 7 4 2" xfId="21070"/>
    <cellStyle name="Output 2 7 4 2 2" xfId="21969"/>
    <cellStyle name="Output 2 7 4 2 3" xfId="22840"/>
    <cellStyle name="Output 2 7 4 3" xfId="21752"/>
    <cellStyle name="Output 2 7 4 4" xfId="22625"/>
    <cellStyle name="Output 2 7 5" xfId="20596"/>
    <cellStyle name="Output 2 7 5 2" xfId="21069"/>
    <cellStyle name="Output 2 7 5 2 2" xfId="21968"/>
    <cellStyle name="Output 2 7 5 2 3" xfId="22839"/>
    <cellStyle name="Output 2 7 5 3" xfId="21753"/>
    <cellStyle name="Output 2 7 5 4" xfId="22626"/>
    <cellStyle name="Output 2 8" xfId="20597"/>
    <cellStyle name="Output 2 8 2" xfId="20598"/>
    <cellStyle name="Output 2 8 2 2" xfId="21068"/>
    <cellStyle name="Output 2 8 2 2 2" xfId="21967"/>
    <cellStyle name="Output 2 8 2 2 3" xfId="22838"/>
    <cellStyle name="Output 2 8 2 3" xfId="21754"/>
    <cellStyle name="Output 2 8 2 4" xfId="22627"/>
    <cellStyle name="Output 2 8 3" xfId="20599"/>
    <cellStyle name="Output 2 8 3 2" xfId="21067"/>
    <cellStyle name="Output 2 8 3 2 2" xfId="21966"/>
    <cellStyle name="Output 2 8 3 2 3" xfId="22837"/>
    <cellStyle name="Output 2 8 3 3" xfId="21755"/>
    <cellStyle name="Output 2 8 3 4" xfId="22628"/>
    <cellStyle name="Output 2 8 4" xfId="20600"/>
    <cellStyle name="Output 2 8 4 2" xfId="21066"/>
    <cellStyle name="Output 2 8 4 2 2" xfId="21965"/>
    <cellStyle name="Output 2 8 4 2 3" xfId="22836"/>
    <cellStyle name="Output 2 8 4 3" xfId="21756"/>
    <cellStyle name="Output 2 8 4 4" xfId="22629"/>
    <cellStyle name="Output 2 8 5" xfId="20601"/>
    <cellStyle name="Output 2 8 5 2" xfId="21065"/>
    <cellStyle name="Output 2 8 5 2 2" xfId="21964"/>
    <cellStyle name="Output 2 8 5 2 3" xfId="22835"/>
    <cellStyle name="Output 2 8 5 3" xfId="21757"/>
    <cellStyle name="Output 2 8 5 4" xfId="22630"/>
    <cellStyle name="Output 2 9" xfId="20602"/>
    <cellStyle name="Output 2 9 2" xfId="20603"/>
    <cellStyle name="Output 2 9 2 2" xfId="21064"/>
    <cellStyle name="Output 2 9 2 2 2" xfId="21963"/>
    <cellStyle name="Output 2 9 2 2 3" xfId="22834"/>
    <cellStyle name="Output 2 9 2 3" xfId="21758"/>
    <cellStyle name="Output 2 9 2 4" xfId="22631"/>
    <cellStyle name="Output 2 9 3" xfId="20604"/>
    <cellStyle name="Output 2 9 3 2" xfId="21063"/>
    <cellStyle name="Output 2 9 3 2 2" xfId="21962"/>
    <cellStyle name="Output 2 9 3 2 3" xfId="22833"/>
    <cellStyle name="Output 2 9 3 3" xfId="21759"/>
    <cellStyle name="Output 2 9 3 4" xfId="22632"/>
    <cellStyle name="Output 2 9 4" xfId="20605"/>
    <cellStyle name="Output 2 9 4 2" xfId="21062"/>
    <cellStyle name="Output 2 9 4 2 2" xfId="21961"/>
    <cellStyle name="Output 2 9 4 2 3" xfId="22832"/>
    <cellStyle name="Output 2 9 4 3" xfId="21760"/>
    <cellStyle name="Output 2 9 4 4" xfId="22633"/>
    <cellStyle name="Output 2 9 5" xfId="20606"/>
    <cellStyle name="Output 2 9 5 2" xfId="21061"/>
    <cellStyle name="Output 2 9 5 2 2" xfId="21960"/>
    <cellStyle name="Output 2 9 5 2 3" xfId="22831"/>
    <cellStyle name="Output 2 9 5 3" xfId="21761"/>
    <cellStyle name="Output 2 9 5 4" xfId="22634"/>
    <cellStyle name="Output 3" xfId="20607"/>
    <cellStyle name="Output 3 2" xfId="20608"/>
    <cellStyle name="Output 3 2 2" xfId="21059"/>
    <cellStyle name="Output 3 2 2 2" xfId="21958"/>
    <cellStyle name="Output 3 2 2 3" xfId="22829"/>
    <cellStyle name="Output 3 2 3" xfId="21763"/>
    <cellStyle name="Output 3 2 4" xfId="22636"/>
    <cellStyle name="Output 3 3" xfId="20609"/>
    <cellStyle name="Output 3 3 2" xfId="21058"/>
    <cellStyle name="Output 3 3 2 2" xfId="21957"/>
    <cellStyle name="Output 3 3 2 3" xfId="22828"/>
    <cellStyle name="Output 3 3 3" xfId="21764"/>
    <cellStyle name="Output 3 3 4" xfId="22637"/>
    <cellStyle name="Output 3 4" xfId="21060"/>
    <cellStyle name="Output 3 4 2" xfId="21959"/>
    <cellStyle name="Output 3 4 3" xfId="22830"/>
    <cellStyle name="Output 3 5" xfId="21762"/>
    <cellStyle name="Output 3 6" xfId="22635"/>
    <cellStyle name="Output 4" xfId="20610"/>
    <cellStyle name="Output 4 2" xfId="20611"/>
    <cellStyle name="Output 4 2 2" xfId="21056"/>
    <cellStyle name="Output 4 2 2 2" xfId="21955"/>
    <cellStyle name="Output 4 2 2 3" xfId="22826"/>
    <cellStyle name="Output 4 2 3" xfId="21766"/>
    <cellStyle name="Output 4 2 4" xfId="22639"/>
    <cellStyle name="Output 4 3" xfId="20612"/>
    <cellStyle name="Output 4 3 2" xfId="21055"/>
    <cellStyle name="Output 4 3 2 2" xfId="21954"/>
    <cellStyle name="Output 4 3 2 3" xfId="22825"/>
    <cellStyle name="Output 4 3 3" xfId="21767"/>
    <cellStyle name="Output 4 3 4" xfId="22640"/>
    <cellStyle name="Output 4 4" xfId="21057"/>
    <cellStyle name="Output 4 4 2" xfId="21956"/>
    <cellStyle name="Output 4 4 3" xfId="22827"/>
    <cellStyle name="Output 4 5" xfId="21765"/>
    <cellStyle name="Output 4 6" xfId="22638"/>
    <cellStyle name="Output 5" xfId="20613"/>
    <cellStyle name="Output 5 2" xfId="20614"/>
    <cellStyle name="Output 5 2 2" xfId="21053"/>
    <cellStyle name="Output 5 2 2 2" xfId="21952"/>
    <cellStyle name="Output 5 2 2 3" xfId="22823"/>
    <cellStyle name="Output 5 2 3" xfId="21769"/>
    <cellStyle name="Output 5 2 4" xfId="22642"/>
    <cellStyle name="Output 5 3" xfId="20615"/>
    <cellStyle name="Output 5 3 2" xfId="21052"/>
    <cellStyle name="Output 5 3 2 2" xfId="21951"/>
    <cellStyle name="Output 5 3 2 3" xfId="22822"/>
    <cellStyle name="Output 5 3 3" xfId="21770"/>
    <cellStyle name="Output 5 3 4" xfId="22643"/>
    <cellStyle name="Output 5 4" xfId="21054"/>
    <cellStyle name="Output 5 4 2" xfId="21953"/>
    <cellStyle name="Output 5 4 3" xfId="22824"/>
    <cellStyle name="Output 5 5" xfId="21768"/>
    <cellStyle name="Output 5 6" xfId="22641"/>
    <cellStyle name="Output 6" xfId="20616"/>
    <cellStyle name="Output 6 2" xfId="20617"/>
    <cellStyle name="Output 6 2 2" xfId="21050"/>
    <cellStyle name="Output 6 2 2 2" xfId="21949"/>
    <cellStyle name="Output 6 2 2 3" xfId="22820"/>
    <cellStyle name="Output 6 2 3" xfId="21772"/>
    <cellStyle name="Output 6 2 4" xfId="22645"/>
    <cellStyle name="Output 6 3" xfId="20618"/>
    <cellStyle name="Output 6 3 2" xfId="21049"/>
    <cellStyle name="Output 6 3 2 2" xfId="21948"/>
    <cellStyle name="Output 6 3 2 3" xfId="22819"/>
    <cellStyle name="Output 6 3 3" xfId="21773"/>
    <cellStyle name="Output 6 3 4" xfId="22646"/>
    <cellStyle name="Output 6 4" xfId="21051"/>
    <cellStyle name="Output 6 4 2" xfId="21950"/>
    <cellStyle name="Output 6 4 3" xfId="22821"/>
    <cellStyle name="Output 6 5" xfId="21771"/>
    <cellStyle name="Output 6 6" xfId="22644"/>
    <cellStyle name="Output 7" xfId="20619"/>
    <cellStyle name="Output 7 2" xfId="21048"/>
    <cellStyle name="Output 7 2 2" xfId="21947"/>
    <cellStyle name="Output 7 2 3" xfId="22818"/>
    <cellStyle name="Output 7 3" xfId="21774"/>
    <cellStyle name="Output 7 4" xfId="2264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1946"/>
    <cellStyle name="showExposure 2 3" xfId="22817"/>
    <cellStyle name="showExposure 3" xfId="21775"/>
    <cellStyle name="showParameterE" xfId="20787"/>
    <cellStyle name="showParameterE 2" xfId="21046"/>
    <cellStyle name="showParameterE 2 2" xfId="21945"/>
    <cellStyle name="showParameterE 2 3" xfId="22816"/>
    <cellStyle name="showParameterE 3" xfId="2177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43"/>
    <cellStyle name="Total 2 10 2 2 3" xfId="22814"/>
    <cellStyle name="Total 2 10 2 3" xfId="21778"/>
    <cellStyle name="Total 2 10 2 4" xfId="22649"/>
    <cellStyle name="Total 2 10 3" xfId="20826"/>
    <cellStyle name="Total 2 10 3 2" xfId="21043"/>
    <cellStyle name="Total 2 10 3 2 2" xfId="21942"/>
    <cellStyle name="Total 2 10 3 2 3" xfId="22813"/>
    <cellStyle name="Total 2 10 3 3" xfId="21779"/>
    <cellStyle name="Total 2 10 3 4" xfId="22650"/>
    <cellStyle name="Total 2 10 4" xfId="20827"/>
    <cellStyle name="Total 2 10 4 2" xfId="21042"/>
    <cellStyle name="Total 2 10 4 2 2" xfId="21941"/>
    <cellStyle name="Total 2 10 4 2 3" xfId="22812"/>
    <cellStyle name="Total 2 10 4 3" xfId="21780"/>
    <cellStyle name="Total 2 10 4 4" xfId="22651"/>
    <cellStyle name="Total 2 10 5" xfId="20828"/>
    <cellStyle name="Total 2 10 5 2" xfId="21041"/>
    <cellStyle name="Total 2 10 5 2 2" xfId="21940"/>
    <cellStyle name="Total 2 10 5 2 3" xfId="22811"/>
    <cellStyle name="Total 2 10 5 3" xfId="21781"/>
    <cellStyle name="Total 2 10 5 4" xfId="22652"/>
    <cellStyle name="Total 2 11" xfId="20829"/>
    <cellStyle name="Total 2 11 2" xfId="20830"/>
    <cellStyle name="Total 2 11 2 2" xfId="21039"/>
    <cellStyle name="Total 2 11 2 2 2" xfId="21938"/>
    <cellStyle name="Total 2 11 2 2 3" xfId="22809"/>
    <cellStyle name="Total 2 11 2 3" xfId="21783"/>
    <cellStyle name="Total 2 11 2 4" xfId="22654"/>
    <cellStyle name="Total 2 11 3" xfId="20831"/>
    <cellStyle name="Total 2 11 3 2" xfId="21038"/>
    <cellStyle name="Total 2 11 3 2 2" xfId="21937"/>
    <cellStyle name="Total 2 11 3 2 3" xfId="22808"/>
    <cellStyle name="Total 2 11 3 3" xfId="21784"/>
    <cellStyle name="Total 2 11 3 4" xfId="22655"/>
    <cellStyle name="Total 2 11 4" xfId="20832"/>
    <cellStyle name="Total 2 11 4 2" xfId="21037"/>
    <cellStyle name="Total 2 11 4 2 2" xfId="21936"/>
    <cellStyle name="Total 2 11 4 2 3" xfId="22807"/>
    <cellStyle name="Total 2 11 4 3" xfId="21785"/>
    <cellStyle name="Total 2 11 4 4" xfId="22656"/>
    <cellStyle name="Total 2 11 5" xfId="20833"/>
    <cellStyle name="Total 2 11 5 2" xfId="21036"/>
    <cellStyle name="Total 2 11 5 2 2" xfId="21935"/>
    <cellStyle name="Total 2 11 5 2 3" xfId="22806"/>
    <cellStyle name="Total 2 11 5 3" xfId="21786"/>
    <cellStyle name="Total 2 11 5 4" xfId="22657"/>
    <cellStyle name="Total 2 11 6" xfId="21040"/>
    <cellStyle name="Total 2 11 6 2" xfId="21939"/>
    <cellStyle name="Total 2 11 6 3" xfId="22810"/>
    <cellStyle name="Total 2 11 7" xfId="21782"/>
    <cellStyle name="Total 2 11 8" xfId="22653"/>
    <cellStyle name="Total 2 12" xfId="20834"/>
    <cellStyle name="Total 2 12 2" xfId="20835"/>
    <cellStyle name="Total 2 12 2 2" xfId="21034"/>
    <cellStyle name="Total 2 12 2 2 2" xfId="21933"/>
    <cellStyle name="Total 2 12 2 2 3" xfId="22804"/>
    <cellStyle name="Total 2 12 2 3" xfId="21788"/>
    <cellStyle name="Total 2 12 2 4" xfId="22659"/>
    <cellStyle name="Total 2 12 3" xfId="20836"/>
    <cellStyle name="Total 2 12 3 2" xfId="21033"/>
    <cellStyle name="Total 2 12 3 2 2" xfId="21932"/>
    <cellStyle name="Total 2 12 3 2 3" xfId="22803"/>
    <cellStyle name="Total 2 12 3 3" xfId="21789"/>
    <cellStyle name="Total 2 12 3 4" xfId="22660"/>
    <cellStyle name="Total 2 12 4" xfId="20837"/>
    <cellStyle name="Total 2 12 4 2" xfId="21032"/>
    <cellStyle name="Total 2 12 4 2 2" xfId="21931"/>
    <cellStyle name="Total 2 12 4 2 3" xfId="22802"/>
    <cellStyle name="Total 2 12 4 3" xfId="21790"/>
    <cellStyle name="Total 2 12 4 4" xfId="22661"/>
    <cellStyle name="Total 2 12 5" xfId="20838"/>
    <cellStyle name="Total 2 12 5 2" xfId="21031"/>
    <cellStyle name="Total 2 12 5 2 2" xfId="21930"/>
    <cellStyle name="Total 2 12 5 2 3" xfId="22801"/>
    <cellStyle name="Total 2 12 5 3" xfId="21791"/>
    <cellStyle name="Total 2 12 5 4" xfId="22662"/>
    <cellStyle name="Total 2 12 6" xfId="21035"/>
    <cellStyle name="Total 2 12 6 2" xfId="21934"/>
    <cellStyle name="Total 2 12 6 3" xfId="22805"/>
    <cellStyle name="Total 2 12 7" xfId="21787"/>
    <cellStyle name="Total 2 12 8" xfId="22658"/>
    <cellStyle name="Total 2 13" xfId="20839"/>
    <cellStyle name="Total 2 13 2" xfId="20840"/>
    <cellStyle name="Total 2 13 2 2" xfId="21029"/>
    <cellStyle name="Total 2 13 2 2 2" xfId="21928"/>
    <cellStyle name="Total 2 13 2 2 3" xfId="22799"/>
    <cellStyle name="Total 2 13 2 3" xfId="21793"/>
    <cellStyle name="Total 2 13 2 4" xfId="22664"/>
    <cellStyle name="Total 2 13 3" xfId="20841"/>
    <cellStyle name="Total 2 13 3 2" xfId="21028"/>
    <cellStyle name="Total 2 13 3 2 2" xfId="21927"/>
    <cellStyle name="Total 2 13 3 2 3" xfId="22798"/>
    <cellStyle name="Total 2 13 3 3" xfId="21794"/>
    <cellStyle name="Total 2 13 3 4" xfId="22665"/>
    <cellStyle name="Total 2 13 4" xfId="20842"/>
    <cellStyle name="Total 2 13 4 2" xfId="21027"/>
    <cellStyle name="Total 2 13 4 2 2" xfId="21926"/>
    <cellStyle name="Total 2 13 4 2 3" xfId="22797"/>
    <cellStyle name="Total 2 13 4 3" xfId="21795"/>
    <cellStyle name="Total 2 13 4 4" xfId="22666"/>
    <cellStyle name="Total 2 13 5" xfId="21030"/>
    <cellStyle name="Total 2 13 5 2" xfId="21929"/>
    <cellStyle name="Total 2 13 5 3" xfId="22800"/>
    <cellStyle name="Total 2 13 6" xfId="21792"/>
    <cellStyle name="Total 2 13 7" xfId="22663"/>
    <cellStyle name="Total 2 14" xfId="20843"/>
    <cellStyle name="Total 2 14 2" xfId="21026"/>
    <cellStyle name="Total 2 14 2 2" xfId="21925"/>
    <cellStyle name="Total 2 14 2 3" xfId="22796"/>
    <cellStyle name="Total 2 14 3" xfId="21796"/>
    <cellStyle name="Total 2 14 4" xfId="22667"/>
    <cellStyle name="Total 2 15" xfId="20844"/>
    <cellStyle name="Total 2 15 2" xfId="21025"/>
    <cellStyle name="Total 2 15 2 2" xfId="21924"/>
    <cellStyle name="Total 2 15 2 3" xfId="22795"/>
    <cellStyle name="Total 2 15 3" xfId="21797"/>
    <cellStyle name="Total 2 15 4" xfId="22668"/>
    <cellStyle name="Total 2 16" xfId="20845"/>
    <cellStyle name="Total 2 16 2" xfId="21024"/>
    <cellStyle name="Total 2 16 2 2" xfId="21923"/>
    <cellStyle name="Total 2 16 2 3" xfId="22794"/>
    <cellStyle name="Total 2 16 3" xfId="21798"/>
    <cellStyle name="Total 2 16 4" xfId="22669"/>
    <cellStyle name="Total 2 17" xfId="21045"/>
    <cellStyle name="Total 2 17 2" xfId="21944"/>
    <cellStyle name="Total 2 17 3" xfId="22815"/>
    <cellStyle name="Total 2 18" xfId="21777"/>
    <cellStyle name="Total 2 19" xfId="22648"/>
    <cellStyle name="Total 2 2" xfId="20846"/>
    <cellStyle name="Total 2 2 10" xfId="21023"/>
    <cellStyle name="Total 2 2 10 2" xfId="21922"/>
    <cellStyle name="Total 2 2 10 3" xfId="22793"/>
    <cellStyle name="Total 2 2 11" xfId="21799"/>
    <cellStyle name="Total 2 2 12" xfId="22670"/>
    <cellStyle name="Total 2 2 2" xfId="20847"/>
    <cellStyle name="Total 2 2 2 2" xfId="20848"/>
    <cellStyle name="Total 2 2 2 2 2" xfId="21021"/>
    <cellStyle name="Total 2 2 2 2 2 2" xfId="21920"/>
    <cellStyle name="Total 2 2 2 2 2 3" xfId="22791"/>
    <cellStyle name="Total 2 2 2 2 3" xfId="21801"/>
    <cellStyle name="Total 2 2 2 2 4" xfId="22672"/>
    <cellStyle name="Total 2 2 2 3" xfId="20849"/>
    <cellStyle name="Total 2 2 2 3 2" xfId="21020"/>
    <cellStyle name="Total 2 2 2 3 2 2" xfId="21919"/>
    <cellStyle name="Total 2 2 2 3 2 3" xfId="22790"/>
    <cellStyle name="Total 2 2 2 3 3" xfId="21802"/>
    <cellStyle name="Total 2 2 2 3 4" xfId="22673"/>
    <cellStyle name="Total 2 2 2 4" xfId="20850"/>
    <cellStyle name="Total 2 2 2 4 2" xfId="21019"/>
    <cellStyle name="Total 2 2 2 4 2 2" xfId="21918"/>
    <cellStyle name="Total 2 2 2 4 2 3" xfId="22789"/>
    <cellStyle name="Total 2 2 2 4 3" xfId="21803"/>
    <cellStyle name="Total 2 2 2 4 4" xfId="22674"/>
    <cellStyle name="Total 2 2 2 5" xfId="21022"/>
    <cellStyle name="Total 2 2 2 5 2" xfId="21921"/>
    <cellStyle name="Total 2 2 2 5 3" xfId="22792"/>
    <cellStyle name="Total 2 2 2 6" xfId="21800"/>
    <cellStyle name="Total 2 2 2 7" xfId="22671"/>
    <cellStyle name="Total 2 2 3" xfId="20851"/>
    <cellStyle name="Total 2 2 3 2" xfId="20852"/>
    <cellStyle name="Total 2 2 3 2 2" xfId="21017"/>
    <cellStyle name="Total 2 2 3 2 2 2" xfId="21916"/>
    <cellStyle name="Total 2 2 3 2 2 3" xfId="22787"/>
    <cellStyle name="Total 2 2 3 2 3" xfId="21805"/>
    <cellStyle name="Total 2 2 3 2 4" xfId="22676"/>
    <cellStyle name="Total 2 2 3 3" xfId="20853"/>
    <cellStyle name="Total 2 2 3 3 2" xfId="21016"/>
    <cellStyle name="Total 2 2 3 3 2 2" xfId="21915"/>
    <cellStyle name="Total 2 2 3 3 2 3" xfId="22786"/>
    <cellStyle name="Total 2 2 3 3 3" xfId="21806"/>
    <cellStyle name="Total 2 2 3 3 4" xfId="22677"/>
    <cellStyle name="Total 2 2 3 4" xfId="20854"/>
    <cellStyle name="Total 2 2 3 4 2" xfId="21015"/>
    <cellStyle name="Total 2 2 3 4 2 2" xfId="21914"/>
    <cellStyle name="Total 2 2 3 4 2 3" xfId="22785"/>
    <cellStyle name="Total 2 2 3 4 3" xfId="21807"/>
    <cellStyle name="Total 2 2 3 4 4" xfId="22678"/>
    <cellStyle name="Total 2 2 3 5" xfId="21018"/>
    <cellStyle name="Total 2 2 3 5 2" xfId="21917"/>
    <cellStyle name="Total 2 2 3 5 3" xfId="22788"/>
    <cellStyle name="Total 2 2 3 6" xfId="21804"/>
    <cellStyle name="Total 2 2 3 7" xfId="22675"/>
    <cellStyle name="Total 2 2 4" xfId="20855"/>
    <cellStyle name="Total 2 2 4 2" xfId="20856"/>
    <cellStyle name="Total 2 2 4 2 2" xfId="21013"/>
    <cellStyle name="Total 2 2 4 2 2 2" xfId="21912"/>
    <cellStyle name="Total 2 2 4 2 2 3" xfId="22783"/>
    <cellStyle name="Total 2 2 4 2 3" xfId="21809"/>
    <cellStyle name="Total 2 2 4 2 4" xfId="22680"/>
    <cellStyle name="Total 2 2 4 3" xfId="20857"/>
    <cellStyle name="Total 2 2 4 3 2" xfId="21012"/>
    <cellStyle name="Total 2 2 4 3 2 2" xfId="21911"/>
    <cellStyle name="Total 2 2 4 3 2 3" xfId="22782"/>
    <cellStyle name="Total 2 2 4 3 3" xfId="21810"/>
    <cellStyle name="Total 2 2 4 3 4" xfId="22681"/>
    <cellStyle name="Total 2 2 4 4" xfId="20858"/>
    <cellStyle name="Total 2 2 4 4 2" xfId="21011"/>
    <cellStyle name="Total 2 2 4 4 2 2" xfId="21910"/>
    <cellStyle name="Total 2 2 4 4 2 3" xfId="22781"/>
    <cellStyle name="Total 2 2 4 4 3" xfId="21811"/>
    <cellStyle name="Total 2 2 4 4 4" xfId="22682"/>
    <cellStyle name="Total 2 2 4 5" xfId="21014"/>
    <cellStyle name="Total 2 2 4 5 2" xfId="21913"/>
    <cellStyle name="Total 2 2 4 5 3" xfId="22784"/>
    <cellStyle name="Total 2 2 4 6" xfId="21808"/>
    <cellStyle name="Total 2 2 4 7" xfId="22679"/>
    <cellStyle name="Total 2 2 5" xfId="20859"/>
    <cellStyle name="Total 2 2 5 2" xfId="20860"/>
    <cellStyle name="Total 2 2 5 2 2" xfId="21009"/>
    <cellStyle name="Total 2 2 5 2 2 2" xfId="21908"/>
    <cellStyle name="Total 2 2 5 2 2 3" xfId="22779"/>
    <cellStyle name="Total 2 2 5 2 3" xfId="21813"/>
    <cellStyle name="Total 2 2 5 2 4" xfId="22684"/>
    <cellStyle name="Total 2 2 5 3" xfId="20861"/>
    <cellStyle name="Total 2 2 5 3 2" xfId="21008"/>
    <cellStyle name="Total 2 2 5 3 2 2" xfId="21907"/>
    <cellStyle name="Total 2 2 5 3 2 3" xfId="22778"/>
    <cellStyle name="Total 2 2 5 3 3" xfId="21814"/>
    <cellStyle name="Total 2 2 5 3 4" xfId="22685"/>
    <cellStyle name="Total 2 2 5 4" xfId="20862"/>
    <cellStyle name="Total 2 2 5 4 2" xfId="21007"/>
    <cellStyle name="Total 2 2 5 4 2 2" xfId="21906"/>
    <cellStyle name="Total 2 2 5 4 2 3" xfId="22777"/>
    <cellStyle name="Total 2 2 5 4 3" xfId="21815"/>
    <cellStyle name="Total 2 2 5 4 4" xfId="22686"/>
    <cellStyle name="Total 2 2 5 5" xfId="21010"/>
    <cellStyle name="Total 2 2 5 5 2" xfId="21909"/>
    <cellStyle name="Total 2 2 5 5 3" xfId="22780"/>
    <cellStyle name="Total 2 2 5 6" xfId="21812"/>
    <cellStyle name="Total 2 2 5 7" xfId="22683"/>
    <cellStyle name="Total 2 2 6" xfId="20863"/>
    <cellStyle name="Total 2 2 6 2" xfId="21006"/>
    <cellStyle name="Total 2 2 6 2 2" xfId="21905"/>
    <cellStyle name="Total 2 2 6 2 3" xfId="22776"/>
    <cellStyle name="Total 2 2 6 3" xfId="21816"/>
    <cellStyle name="Total 2 2 6 4" xfId="22687"/>
    <cellStyle name="Total 2 2 7" xfId="20864"/>
    <cellStyle name="Total 2 2 7 2" xfId="21005"/>
    <cellStyle name="Total 2 2 7 2 2" xfId="21904"/>
    <cellStyle name="Total 2 2 7 2 3" xfId="22775"/>
    <cellStyle name="Total 2 2 7 3" xfId="21817"/>
    <cellStyle name="Total 2 2 7 4" xfId="22688"/>
    <cellStyle name="Total 2 2 8" xfId="20865"/>
    <cellStyle name="Total 2 2 8 2" xfId="21004"/>
    <cellStyle name="Total 2 2 8 2 2" xfId="21903"/>
    <cellStyle name="Total 2 2 8 2 3" xfId="22774"/>
    <cellStyle name="Total 2 2 8 3" xfId="21818"/>
    <cellStyle name="Total 2 2 8 4" xfId="22689"/>
    <cellStyle name="Total 2 2 9" xfId="20866"/>
    <cellStyle name="Total 2 2 9 2" xfId="21003"/>
    <cellStyle name="Total 2 2 9 2 2" xfId="21902"/>
    <cellStyle name="Total 2 2 9 2 3" xfId="22773"/>
    <cellStyle name="Total 2 2 9 3" xfId="21819"/>
    <cellStyle name="Total 2 2 9 4" xfId="22690"/>
    <cellStyle name="Total 2 3" xfId="20867"/>
    <cellStyle name="Total 2 3 2" xfId="20868"/>
    <cellStyle name="Total 2 3 2 2" xfId="21002"/>
    <cellStyle name="Total 2 3 2 2 2" xfId="21901"/>
    <cellStyle name="Total 2 3 2 2 3" xfId="22772"/>
    <cellStyle name="Total 2 3 2 3" xfId="21820"/>
    <cellStyle name="Total 2 3 2 4" xfId="22691"/>
    <cellStyle name="Total 2 3 3" xfId="20869"/>
    <cellStyle name="Total 2 3 3 2" xfId="21001"/>
    <cellStyle name="Total 2 3 3 2 2" xfId="21900"/>
    <cellStyle name="Total 2 3 3 2 3" xfId="22771"/>
    <cellStyle name="Total 2 3 3 3" xfId="21821"/>
    <cellStyle name="Total 2 3 3 4" xfId="22692"/>
    <cellStyle name="Total 2 3 4" xfId="20870"/>
    <cellStyle name="Total 2 3 4 2" xfId="21000"/>
    <cellStyle name="Total 2 3 4 2 2" xfId="21899"/>
    <cellStyle name="Total 2 3 4 2 3" xfId="22770"/>
    <cellStyle name="Total 2 3 4 3" xfId="21822"/>
    <cellStyle name="Total 2 3 4 4" xfId="22693"/>
    <cellStyle name="Total 2 3 5" xfId="20871"/>
    <cellStyle name="Total 2 3 5 2" xfId="20999"/>
    <cellStyle name="Total 2 3 5 2 2" xfId="21898"/>
    <cellStyle name="Total 2 3 5 2 3" xfId="22769"/>
    <cellStyle name="Total 2 3 5 3" xfId="21823"/>
    <cellStyle name="Total 2 3 5 4" xfId="22694"/>
    <cellStyle name="Total 2 4" xfId="20872"/>
    <cellStyle name="Total 2 4 2" xfId="20873"/>
    <cellStyle name="Total 2 4 2 2" xfId="20998"/>
    <cellStyle name="Total 2 4 2 2 2" xfId="21897"/>
    <cellStyle name="Total 2 4 2 2 3" xfId="22768"/>
    <cellStyle name="Total 2 4 2 3" xfId="21824"/>
    <cellStyle name="Total 2 4 2 4" xfId="22695"/>
    <cellStyle name="Total 2 4 3" xfId="20874"/>
    <cellStyle name="Total 2 4 3 2" xfId="20997"/>
    <cellStyle name="Total 2 4 3 2 2" xfId="21896"/>
    <cellStyle name="Total 2 4 3 2 3" xfId="22767"/>
    <cellStyle name="Total 2 4 3 3" xfId="21825"/>
    <cellStyle name="Total 2 4 3 4" xfId="22696"/>
    <cellStyle name="Total 2 4 4" xfId="20875"/>
    <cellStyle name="Total 2 4 4 2" xfId="20996"/>
    <cellStyle name="Total 2 4 4 2 2" xfId="21895"/>
    <cellStyle name="Total 2 4 4 2 3" xfId="22766"/>
    <cellStyle name="Total 2 4 4 3" xfId="21826"/>
    <cellStyle name="Total 2 4 4 4" xfId="22697"/>
    <cellStyle name="Total 2 4 5" xfId="20876"/>
    <cellStyle name="Total 2 4 5 2" xfId="20995"/>
    <cellStyle name="Total 2 4 5 2 2" xfId="21894"/>
    <cellStyle name="Total 2 4 5 2 3" xfId="22765"/>
    <cellStyle name="Total 2 4 5 3" xfId="21827"/>
    <cellStyle name="Total 2 4 5 4" xfId="22698"/>
    <cellStyle name="Total 2 5" xfId="20877"/>
    <cellStyle name="Total 2 5 2" xfId="20878"/>
    <cellStyle name="Total 2 5 2 2" xfId="20994"/>
    <cellStyle name="Total 2 5 2 2 2" xfId="21893"/>
    <cellStyle name="Total 2 5 2 2 3" xfId="22764"/>
    <cellStyle name="Total 2 5 2 3" xfId="21828"/>
    <cellStyle name="Total 2 5 2 4" xfId="22699"/>
    <cellStyle name="Total 2 5 3" xfId="20879"/>
    <cellStyle name="Total 2 5 3 2" xfId="20993"/>
    <cellStyle name="Total 2 5 3 2 2" xfId="21892"/>
    <cellStyle name="Total 2 5 3 2 3" xfId="22763"/>
    <cellStyle name="Total 2 5 3 3" xfId="21829"/>
    <cellStyle name="Total 2 5 3 4" xfId="22700"/>
    <cellStyle name="Total 2 5 4" xfId="20880"/>
    <cellStyle name="Total 2 5 4 2" xfId="20992"/>
    <cellStyle name="Total 2 5 4 2 2" xfId="21891"/>
    <cellStyle name="Total 2 5 4 2 3" xfId="22762"/>
    <cellStyle name="Total 2 5 4 3" xfId="21830"/>
    <cellStyle name="Total 2 5 4 4" xfId="22701"/>
    <cellStyle name="Total 2 5 5" xfId="20881"/>
    <cellStyle name="Total 2 5 5 2" xfId="20991"/>
    <cellStyle name="Total 2 5 5 2 2" xfId="21890"/>
    <cellStyle name="Total 2 5 5 2 3" xfId="22761"/>
    <cellStyle name="Total 2 5 5 3" xfId="21831"/>
    <cellStyle name="Total 2 5 5 4" xfId="22702"/>
    <cellStyle name="Total 2 6" xfId="20882"/>
    <cellStyle name="Total 2 6 2" xfId="20883"/>
    <cellStyle name="Total 2 6 2 2" xfId="20990"/>
    <cellStyle name="Total 2 6 2 2 2" xfId="21889"/>
    <cellStyle name="Total 2 6 2 2 3" xfId="22760"/>
    <cellStyle name="Total 2 6 2 3" xfId="21832"/>
    <cellStyle name="Total 2 6 2 4" xfId="22703"/>
    <cellStyle name="Total 2 6 3" xfId="20884"/>
    <cellStyle name="Total 2 6 3 2" xfId="20989"/>
    <cellStyle name="Total 2 6 3 2 2" xfId="21888"/>
    <cellStyle name="Total 2 6 3 2 3" xfId="22759"/>
    <cellStyle name="Total 2 6 3 3" xfId="21833"/>
    <cellStyle name="Total 2 6 3 4" xfId="22704"/>
    <cellStyle name="Total 2 6 4" xfId="20885"/>
    <cellStyle name="Total 2 6 4 2" xfId="20988"/>
    <cellStyle name="Total 2 6 4 2 2" xfId="21887"/>
    <cellStyle name="Total 2 6 4 2 3" xfId="22758"/>
    <cellStyle name="Total 2 6 4 3" xfId="21834"/>
    <cellStyle name="Total 2 6 4 4" xfId="22705"/>
    <cellStyle name="Total 2 6 5" xfId="20886"/>
    <cellStyle name="Total 2 6 5 2" xfId="20987"/>
    <cellStyle name="Total 2 6 5 2 2" xfId="21886"/>
    <cellStyle name="Total 2 6 5 2 3" xfId="22757"/>
    <cellStyle name="Total 2 6 5 3" xfId="21835"/>
    <cellStyle name="Total 2 6 5 4" xfId="22706"/>
    <cellStyle name="Total 2 7" xfId="20887"/>
    <cellStyle name="Total 2 7 2" xfId="20888"/>
    <cellStyle name="Total 2 7 2 2" xfId="20986"/>
    <cellStyle name="Total 2 7 2 2 2" xfId="21885"/>
    <cellStyle name="Total 2 7 2 2 3" xfId="22756"/>
    <cellStyle name="Total 2 7 2 3" xfId="21836"/>
    <cellStyle name="Total 2 7 2 4" xfId="22707"/>
    <cellStyle name="Total 2 7 3" xfId="20889"/>
    <cellStyle name="Total 2 7 3 2" xfId="20985"/>
    <cellStyle name="Total 2 7 3 2 2" xfId="21884"/>
    <cellStyle name="Total 2 7 3 2 3" xfId="22755"/>
    <cellStyle name="Total 2 7 3 3" xfId="21837"/>
    <cellStyle name="Total 2 7 3 4" xfId="22708"/>
    <cellStyle name="Total 2 7 4" xfId="20890"/>
    <cellStyle name="Total 2 7 4 2" xfId="20984"/>
    <cellStyle name="Total 2 7 4 2 2" xfId="21883"/>
    <cellStyle name="Total 2 7 4 2 3" xfId="22754"/>
    <cellStyle name="Total 2 7 4 3" xfId="21838"/>
    <cellStyle name="Total 2 7 4 4" xfId="22709"/>
    <cellStyle name="Total 2 7 5" xfId="20891"/>
    <cellStyle name="Total 2 7 5 2" xfId="20983"/>
    <cellStyle name="Total 2 7 5 2 2" xfId="21882"/>
    <cellStyle name="Total 2 7 5 2 3" xfId="22753"/>
    <cellStyle name="Total 2 7 5 3" xfId="21839"/>
    <cellStyle name="Total 2 7 5 4" xfId="22710"/>
    <cellStyle name="Total 2 8" xfId="20892"/>
    <cellStyle name="Total 2 8 2" xfId="20893"/>
    <cellStyle name="Total 2 8 2 2" xfId="20982"/>
    <cellStyle name="Total 2 8 2 2 2" xfId="21881"/>
    <cellStyle name="Total 2 8 2 2 3" xfId="22752"/>
    <cellStyle name="Total 2 8 2 3" xfId="21840"/>
    <cellStyle name="Total 2 8 2 4" xfId="22711"/>
    <cellStyle name="Total 2 8 3" xfId="20894"/>
    <cellStyle name="Total 2 8 3 2" xfId="20981"/>
    <cellStyle name="Total 2 8 3 2 2" xfId="21880"/>
    <cellStyle name="Total 2 8 3 2 3" xfId="22751"/>
    <cellStyle name="Total 2 8 3 3" xfId="21841"/>
    <cellStyle name="Total 2 8 3 4" xfId="22712"/>
    <cellStyle name="Total 2 8 4" xfId="20895"/>
    <cellStyle name="Total 2 8 4 2" xfId="20980"/>
    <cellStyle name="Total 2 8 4 2 2" xfId="21879"/>
    <cellStyle name="Total 2 8 4 2 3" xfId="22750"/>
    <cellStyle name="Total 2 8 4 3" xfId="21842"/>
    <cellStyle name="Total 2 8 4 4" xfId="22713"/>
    <cellStyle name="Total 2 8 5" xfId="20896"/>
    <cellStyle name="Total 2 8 5 2" xfId="20979"/>
    <cellStyle name="Total 2 8 5 2 2" xfId="21878"/>
    <cellStyle name="Total 2 8 5 2 3" xfId="22749"/>
    <cellStyle name="Total 2 8 5 3" xfId="21843"/>
    <cellStyle name="Total 2 8 5 4" xfId="22714"/>
    <cellStyle name="Total 2 9" xfId="20897"/>
    <cellStyle name="Total 2 9 2" xfId="20898"/>
    <cellStyle name="Total 2 9 2 2" xfId="20978"/>
    <cellStyle name="Total 2 9 2 2 2" xfId="21877"/>
    <cellStyle name="Total 2 9 2 2 3" xfId="22748"/>
    <cellStyle name="Total 2 9 2 3" xfId="21844"/>
    <cellStyle name="Total 2 9 2 4" xfId="22715"/>
    <cellStyle name="Total 2 9 3" xfId="20899"/>
    <cellStyle name="Total 2 9 3 2" xfId="20977"/>
    <cellStyle name="Total 2 9 3 2 2" xfId="21876"/>
    <cellStyle name="Total 2 9 3 2 3" xfId="22747"/>
    <cellStyle name="Total 2 9 3 3" xfId="21845"/>
    <cellStyle name="Total 2 9 3 4" xfId="22716"/>
    <cellStyle name="Total 2 9 4" xfId="20900"/>
    <cellStyle name="Total 2 9 4 2" xfId="20976"/>
    <cellStyle name="Total 2 9 4 2 2" xfId="21875"/>
    <cellStyle name="Total 2 9 4 2 3" xfId="22746"/>
    <cellStyle name="Total 2 9 4 3" xfId="21846"/>
    <cellStyle name="Total 2 9 4 4" xfId="22717"/>
    <cellStyle name="Total 2 9 5" xfId="20901"/>
    <cellStyle name="Total 2 9 5 2" xfId="20975"/>
    <cellStyle name="Total 2 9 5 2 2" xfId="21874"/>
    <cellStyle name="Total 2 9 5 2 3" xfId="22745"/>
    <cellStyle name="Total 2 9 5 3" xfId="21847"/>
    <cellStyle name="Total 2 9 5 4" xfId="22718"/>
    <cellStyle name="Total 3" xfId="20902"/>
    <cellStyle name="Total 3 2" xfId="20903"/>
    <cellStyle name="Total 3 2 2" xfId="20973"/>
    <cellStyle name="Total 3 2 2 2" xfId="21872"/>
    <cellStyle name="Total 3 2 2 3" xfId="22743"/>
    <cellStyle name="Total 3 2 3" xfId="21849"/>
    <cellStyle name="Total 3 2 4" xfId="22720"/>
    <cellStyle name="Total 3 3" xfId="20904"/>
    <cellStyle name="Total 3 3 2" xfId="20972"/>
    <cellStyle name="Total 3 3 2 2" xfId="21871"/>
    <cellStyle name="Total 3 3 2 3" xfId="22742"/>
    <cellStyle name="Total 3 3 3" xfId="21850"/>
    <cellStyle name="Total 3 3 4" xfId="22721"/>
    <cellStyle name="Total 3 4" xfId="20974"/>
    <cellStyle name="Total 3 4 2" xfId="21873"/>
    <cellStyle name="Total 3 4 3" xfId="22744"/>
    <cellStyle name="Total 3 5" xfId="21848"/>
    <cellStyle name="Total 3 6" xfId="22719"/>
    <cellStyle name="Total 4" xfId="20905"/>
    <cellStyle name="Total 4 2" xfId="20906"/>
    <cellStyle name="Total 4 2 2" xfId="20970"/>
    <cellStyle name="Total 4 2 2 2" xfId="21869"/>
    <cellStyle name="Total 4 2 2 3" xfId="22740"/>
    <cellStyle name="Total 4 2 3" xfId="21852"/>
    <cellStyle name="Total 4 2 4" xfId="22723"/>
    <cellStyle name="Total 4 3" xfId="20907"/>
    <cellStyle name="Total 4 3 2" xfId="20969"/>
    <cellStyle name="Total 4 3 2 2" xfId="21868"/>
    <cellStyle name="Total 4 3 2 3" xfId="22739"/>
    <cellStyle name="Total 4 3 3" xfId="21853"/>
    <cellStyle name="Total 4 3 4" xfId="22724"/>
    <cellStyle name="Total 4 4" xfId="20971"/>
    <cellStyle name="Total 4 4 2" xfId="21870"/>
    <cellStyle name="Total 4 4 3" xfId="22741"/>
    <cellStyle name="Total 4 5" xfId="21851"/>
    <cellStyle name="Total 4 6" xfId="22722"/>
    <cellStyle name="Total 5" xfId="20908"/>
    <cellStyle name="Total 5 2" xfId="20909"/>
    <cellStyle name="Total 5 2 2" xfId="20967"/>
    <cellStyle name="Total 5 2 2 2" xfId="21866"/>
    <cellStyle name="Total 5 2 2 3" xfId="22737"/>
    <cellStyle name="Total 5 2 3" xfId="21855"/>
    <cellStyle name="Total 5 2 4" xfId="22726"/>
    <cellStyle name="Total 5 3" xfId="20910"/>
    <cellStyle name="Total 5 3 2" xfId="20966"/>
    <cellStyle name="Total 5 3 2 2" xfId="21865"/>
    <cellStyle name="Total 5 3 2 3" xfId="22736"/>
    <cellStyle name="Total 5 3 3" xfId="21856"/>
    <cellStyle name="Total 5 3 4" xfId="22727"/>
    <cellStyle name="Total 5 4" xfId="20968"/>
    <cellStyle name="Total 5 4 2" xfId="21867"/>
    <cellStyle name="Total 5 4 3" xfId="22738"/>
    <cellStyle name="Total 5 5" xfId="21854"/>
    <cellStyle name="Total 5 6" xfId="22725"/>
    <cellStyle name="Total 6" xfId="20911"/>
    <cellStyle name="Total 6 2" xfId="20912"/>
    <cellStyle name="Total 6 2 2" xfId="20964"/>
    <cellStyle name="Total 6 2 2 2" xfId="21863"/>
    <cellStyle name="Total 6 2 2 3" xfId="22734"/>
    <cellStyle name="Total 6 2 3" xfId="21858"/>
    <cellStyle name="Total 6 2 4" xfId="22729"/>
    <cellStyle name="Total 6 3" xfId="20913"/>
    <cellStyle name="Total 6 3 2" xfId="20963"/>
    <cellStyle name="Total 6 3 2 2" xfId="21862"/>
    <cellStyle name="Total 6 3 2 3" xfId="22733"/>
    <cellStyle name="Total 6 3 3" xfId="21859"/>
    <cellStyle name="Total 6 3 4" xfId="22730"/>
    <cellStyle name="Total 6 4" xfId="20965"/>
    <cellStyle name="Total 6 4 2" xfId="21864"/>
    <cellStyle name="Total 6 4 3" xfId="22735"/>
    <cellStyle name="Total 6 5" xfId="21857"/>
    <cellStyle name="Total 6 6" xfId="22728"/>
    <cellStyle name="Total 7" xfId="20914"/>
    <cellStyle name="Total 7 2" xfId="20962"/>
    <cellStyle name="Total 7 2 2" xfId="21861"/>
    <cellStyle name="Total 7 2 3" xfId="22732"/>
    <cellStyle name="Total 7 3" xfId="21860"/>
    <cellStyle name="Total 7 4" xfId="2273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5"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402.472083564811" createdVersion="4" refreshedVersion="4" minRefreshableVersion="3" recordCount="12">
  <cacheSource type="worksheet">
    <worksheetSource ref="A1:G13" sheet="Sheet1" r:id="rId2"/>
  </cacheSource>
  <cacheFields count="7">
    <cacheField name="DATA_TYP" numFmtId="0">
      <sharedItems count="2">
        <s v="1-off_bal_loans"/>
        <s v="2-bal_loans off bal int"/>
      </sharedItems>
    </cacheField>
    <cacheField name="CCY" numFmtId="0">
      <sharedItems count="2">
        <s v="2-FC"/>
        <s v="1-GEL"/>
      </sharedItems>
    </cacheField>
    <cacheField name="OFF_BAL_PERIOD" numFmtId="0">
      <sharedItems count="3">
        <s v="3 --- 5 celze meti"/>
        <s v="1 --- 3 tvemde"/>
        <s v="2 --- 5 clamde"/>
      </sharedItems>
    </cacheField>
    <cacheField name="REST_E" numFmtId="3">
      <sharedItems containsSemiMixedTypes="0" containsString="0" containsNumber="1" minValue="0" maxValue="295204162.38999999"/>
    </cacheField>
    <cacheField name="INT_E" numFmtId="3">
      <sharedItems containsSemiMixedTypes="0" containsString="0" containsNumber="1" minValue="0" maxValue="176036794.77512401"/>
    </cacheField>
    <cacheField name="month" numFmtId="0">
      <sharedItems/>
    </cacheField>
    <cacheField name="Year" numFmtId="0">
      <sharedItems containsSemiMixedTypes="0" containsString="0" containsNumber="1" containsInteger="1" minValue="2018" maxValue="20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x v="0"/>
    <x v="0"/>
    <x v="0"/>
    <n v="177725035.19"/>
    <n v="176036794.77512401"/>
    <s v="Sep"/>
    <n v="2018"/>
  </r>
  <r>
    <x v="0"/>
    <x v="1"/>
    <x v="0"/>
    <n v="89443788.489999995"/>
    <n v="173907297.16999999"/>
    <s v="Sep"/>
    <n v="2018"/>
  </r>
  <r>
    <x v="0"/>
    <x v="1"/>
    <x v="1"/>
    <n v="28762895.390000001"/>
    <n v="0"/>
    <s v="Sep"/>
    <n v="2018"/>
  </r>
  <r>
    <x v="0"/>
    <x v="0"/>
    <x v="1"/>
    <n v="16794253.059999999"/>
    <n v="32128.438674000001"/>
    <s v="Sep"/>
    <n v="2018"/>
  </r>
  <r>
    <x v="0"/>
    <x v="1"/>
    <x v="2"/>
    <n v="295204162.38999999"/>
    <n v="150888641.93000001"/>
    <s v="Sep"/>
    <n v="2018"/>
  </r>
  <r>
    <x v="0"/>
    <x v="0"/>
    <x v="2"/>
    <n v="182219652.41999999"/>
    <n v="40803046.939024001"/>
    <s v="Sep"/>
    <n v="2018"/>
  </r>
  <r>
    <x v="1"/>
    <x v="0"/>
    <x v="0"/>
    <n v="0"/>
    <n v="386989.82634700002"/>
    <s v="Sep"/>
    <n v="2018"/>
  </r>
  <r>
    <x v="1"/>
    <x v="1"/>
    <x v="1"/>
    <n v="0"/>
    <n v="3335557.56"/>
    <s v="Sep"/>
    <n v="2018"/>
  </r>
  <r>
    <x v="1"/>
    <x v="1"/>
    <x v="0"/>
    <n v="0"/>
    <n v="591313.18000000005"/>
    <s v="Sep"/>
    <n v="2018"/>
  </r>
  <r>
    <x v="1"/>
    <x v="0"/>
    <x v="1"/>
    <n v="0"/>
    <n v="834647.21528799995"/>
    <s v="Sep"/>
    <n v="2018"/>
  </r>
  <r>
    <x v="1"/>
    <x v="1"/>
    <x v="2"/>
    <n v="0"/>
    <n v="6566120.1200000001"/>
    <s v="Sep"/>
    <n v="2018"/>
  </r>
  <r>
    <x v="1"/>
    <x v="0"/>
    <x v="2"/>
    <n v="0"/>
    <n v="25518829.753433"/>
    <s v="Sep"/>
    <n v="20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C62:J73" firstHeaderRow="1" firstDataRow="3" firstDataCol="2"/>
  <pivotFields count="7">
    <pivotField axis="axisRow" compact="0" outline="0" showAll="0">
      <items count="3">
        <item x="0"/>
        <item x="1"/>
        <item t="default"/>
      </items>
    </pivotField>
    <pivotField axis="axisCol" compact="0" outline="0" showAll="0">
      <items count="3">
        <item x="1"/>
        <item x="0"/>
        <item t="default"/>
      </items>
    </pivotField>
    <pivotField axis="axisRow" compact="0" outline="0" showAll="0">
      <items count="4">
        <item x="1"/>
        <item x="2"/>
        <item x="0"/>
        <item t="default"/>
      </items>
    </pivotField>
    <pivotField dataField="1" compact="0" numFmtId="3" outline="0" showAll="0"/>
    <pivotField dataField="1" compact="0" numFmtId="3" outline="0" showAll="0"/>
    <pivotField compact="0" outline="0" showAll="0"/>
    <pivotField compact="0" outline="0" showAll="0"/>
  </pivotFields>
  <rowFields count="2">
    <field x="0"/>
    <field x="2"/>
  </rowFields>
  <rowItems count="9">
    <i>
      <x/>
      <x/>
    </i>
    <i r="1">
      <x v="1"/>
    </i>
    <i r="1">
      <x v="2"/>
    </i>
    <i t="default">
      <x/>
    </i>
    <i>
      <x v="1"/>
      <x/>
    </i>
    <i r="1">
      <x v="1"/>
    </i>
    <i r="1">
      <x v="2"/>
    </i>
    <i t="default">
      <x v="1"/>
    </i>
    <i t="grand">
      <x/>
    </i>
  </rowItems>
  <colFields count="2">
    <field x="1"/>
    <field x="-2"/>
  </colFields>
  <colItems count="6">
    <i>
      <x/>
      <x/>
    </i>
    <i r="1" i="1">
      <x v="1"/>
    </i>
    <i>
      <x v="1"/>
      <x/>
    </i>
    <i r="1" i="1">
      <x v="1"/>
    </i>
    <i t="grand">
      <x/>
    </i>
    <i t="grand" i="1">
      <x/>
    </i>
  </colItems>
  <dataFields count="2">
    <dataField name="Sum of REST_E" fld="3" baseField="0" baseItem="0"/>
    <dataField name="Sum of INT_E"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69" t="s">
        <v>260</v>
      </c>
      <c r="C1" s="86"/>
    </row>
    <row r="2" spans="1:3" s="166" customFormat="1" ht="15.75">
      <c r="A2" s="207">
        <v>1</v>
      </c>
      <c r="B2" s="167" t="s">
        <v>261</v>
      </c>
      <c r="C2" s="389" t="s">
        <v>460</v>
      </c>
    </row>
    <row r="3" spans="1:3" s="166" customFormat="1" ht="15.75">
      <c r="A3" s="207">
        <v>2</v>
      </c>
      <c r="B3" s="168" t="s">
        <v>262</v>
      </c>
      <c r="C3" s="389" t="s">
        <v>461</v>
      </c>
    </row>
    <row r="4" spans="1:3" s="166" customFormat="1" ht="15.75">
      <c r="A4" s="207">
        <v>3</v>
      </c>
      <c r="B4" s="168" t="s">
        <v>263</v>
      </c>
      <c r="C4" s="389" t="s">
        <v>466</v>
      </c>
    </row>
    <row r="5" spans="1:3" s="166" customFormat="1" ht="15.75">
      <c r="A5" s="208">
        <v>4</v>
      </c>
      <c r="B5" s="171" t="s">
        <v>264</v>
      </c>
      <c r="C5" s="389" t="s">
        <v>473</v>
      </c>
    </row>
    <row r="6" spans="1:3" s="170" customFormat="1" ht="65.25" customHeight="1">
      <c r="A6" s="505" t="s">
        <v>381</v>
      </c>
      <c r="B6" s="506"/>
      <c r="C6" s="506"/>
    </row>
    <row r="7" spans="1:3">
      <c r="A7" s="349" t="s">
        <v>334</v>
      </c>
      <c r="B7" s="350" t="s">
        <v>265</v>
      </c>
    </row>
    <row r="8" spans="1:3">
      <c r="A8" s="351">
        <v>1</v>
      </c>
      <c r="B8" s="347" t="s">
        <v>230</v>
      </c>
    </row>
    <row r="9" spans="1:3">
      <c r="A9" s="351">
        <v>2</v>
      </c>
      <c r="B9" s="347" t="s">
        <v>266</v>
      </c>
    </row>
    <row r="10" spans="1:3">
      <c r="A10" s="351">
        <v>3</v>
      </c>
      <c r="B10" s="347" t="s">
        <v>267</v>
      </c>
    </row>
    <row r="11" spans="1:3">
      <c r="A11" s="351">
        <v>4</v>
      </c>
      <c r="B11" s="347" t="s">
        <v>268</v>
      </c>
      <c r="C11" s="165"/>
    </row>
    <row r="12" spans="1:3">
      <c r="A12" s="351">
        <v>5</v>
      </c>
      <c r="B12" s="347" t="s">
        <v>194</v>
      </c>
    </row>
    <row r="13" spans="1:3">
      <c r="A13" s="351">
        <v>6</v>
      </c>
      <c r="B13" s="352" t="s">
        <v>155</v>
      </c>
    </row>
    <row r="14" spans="1:3">
      <c r="A14" s="351">
        <v>7</v>
      </c>
      <c r="B14" s="347" t="s">
        <v>269</v>
      </c>
    </row>
    <row r="15" spans="1:3">
      <c r="A15" s="351">
        <v>8</v>
      </c>
      <c r="B15" s="347" t="s">
        <v>273</v>
      </c>
    </row>
    <row r="16" spans="1:3">
      <c r="A16" s="351">
        <v>9</v>
      </c>
      <c r="B16" s="347" t="s">
        <v>93</v>
      </c>
    </row>
    <row r="17" spans="1:2">
      <c r="A17" s="353" t="s">
        <v>441</v>
      </c>
      <c r="B17" s="347" t="s">
        <v>413</v>
      </c>
    </row>
    <row r="18" spans="1:2">
      <c r="A18" s="351">
        <v>10</v>
      </c>
      <c r="B18" s="347" t="s">
        <v>276</v>
      </c>
    </row>
    <row r="19" spans="1:2">
      <c r="A19" s="351">
        <v>11</v>
      </c>
      <c r="B19" s="352" t="s">
        <v>256</v>
      </c>
    </row>
    <row r="20" spans="1:2">
      <c r="A20" s="351">
        <v>12</v>
      </c>
      <c r="B20" s="352" t="s">
        <v>253</v>
      </c>
    </row>
    <row r="21" spans="1:2">
      <c r="A21" s="351">
        <v>13</v>
      </c>
      <c r="B21" s="354" t="s">
        <v>371</v>
      </c>
    </row>
    <row r="22" spans="1:2">
      <c r="A22" s="351">
        <v>14</v>
      </c>
      <c r="B22" s="355" t="s">
        <v>402</v>
      </c>
    </row>
    <row r="23" spans="1:2">
      <c r="A23" s="356">
        <v>15</v>
      </c>
      <c r="B23" s="352" t="s">
        <v>82</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55"/>
  <sheetViews>
    <sheetView showGridLines="0" zoomScaleNormal="100" workbookViewId="0">
      <pane xSplit="1" ySplit="5" topLeftCell="B6" activePane="bottomRight" state="frozen"/>
      <selection activeCell="B26" sqref="B26"/>
      <selection pane="topRight" activeCell="B26" sqref="B26"/>
      <selection pane="bottomLeft" activeCell="B26" sqref="B26"/>
      <selection pane="bottomRight" activeCell="B2" sqref="B2"/>
    </sheetView>
  </sheetViews>
  <sheetFormatPr defaultRowHeight="15"/>
  <cols>
    <col min="1" max="1" width="9.5703125" style="5" bestFit="1" customWidth="1"/>
    <col min="2" max="2" width="132.42578125" style="2" customWidth="1"/>
    <col min="3" max="3" width="18.42578125" style="2" customWidth="1"/>
  </cols>
  <sheetData>
    <row r="1" spans="1:6" ht="15.75">
      <c r="A1" s="13" t="s">
        <v>195</v>
      </c>
      <c r="B1" s="376" t="str">
        <f>'1. key ratios'!B1</f>
        <v>სს ”საქართველოს ბანკი”</v>
      </c>
      <c r="D1" s="2"/>
      <c r="E1" s="2"/>
      <c r="F1" s="2"/>
    </row>
    <row r="2" spans="1:6" s="17" customFormat="1" ht="15.75" customHeight="1">
      <c r="A2" s="17" t="s">
        <v>196</v>
      </c>
      <c r="B2" s="377">
        <f>'1. key ratios'!B2</f>
        <v>43373</v>
      </c>
    </row>
    <row r="3" spans="1:6" s="17" customFormat="1" ht="15.75" customHeight="1"/>
    <row r="4" spans="1:6" ht="15.75" thickBot="1">
      <c r="A4" s="5" t="s">
        <v>343</v>
      </c>
      <c r="B4" s="57" t="s">
        <v>93</v>
      </c>
    </row>
    <row r="5" spans="1:6">
      <c r="A5" s="121" t="s">
        <v>31</v>
      </c>
      <c r="B5" s="122"/>
      <c r="C5" s="123" t="s">
        <v>32</v>
      </c>
    </row>
    <row r="6" spans="1:6">
      <c r="A6" s="124">
        <v>1</v>
      </c>
      <c r="B6" s="75" t="s">
        <v>33</v>
      </c>
      <c r="C6" s="249">
        <f>SUM(C7:C11)</f>
        <v>1319800208.8347225</v>
      </c>
    </row>
    <row r="7" spans="1:6">
      <c r="A7" s="124">
        <v>2</v>
      </c>
      <c r="B7" s="72" t="s">
        <v>34</v>
      </c>
      <c r="C7" s="364">
        <v>27821150.18</v>
      </c>
    </row>
    <row r="8" spans="1:6">
      <c r="A8" s="124">
        <v>3</v>
      </c>
      <c r="B8" s="66" t="s">
        <v>35</v>
      </c>
      <c r="C8" s="364">
        <v>153990687.72999999</v>
      </c>
    </row>
    <row r="9" spans="1:6">
      <c r="A9" s="124">
        <v>4</v>
      </c>
      <c r="B9" s="66" t="s">
        <v>36</v>
      </c>
      <c r="C9" s="364">
        <v>36007325</v>
      </c>
    </row>
    <row r="10" spans="1:6">
      <c r="A10" s="124">
        <v>5</v>
      </c>
      <c r="B10" s="66" t="s">
        <v>37</v>
      </c>
      <c r="C10" s="364">
        <v>0</v>
      </c>
    </row>
    <row r="11" spans="1:6">
      <c r="A11" s="124">
        <v>6</v>
      </c>
      <c r="B11" s="73" t="s">
        <v>38</v>
      </c>
      <c r="C11" s="364">
        <v>1101981045.9247224</v>
      </c>
    </row>
    <row r="12" spans="1:6" s="4" customFormat="1">
      <c r="A12" s="124">
        <v>7</v>
      </c>
      <c r="B12" s="75" t="s">
        <v>39</v>
      </c>
      <c r="C12" s="250">
        <f>SUM(C13:C27)</f>
        <v>137624050.94852769</v>
      </c>
    </row>
    <row r="13" spans="1:6" s="4" customFormat="1">
      <c r="A13" s="124">
        <v>8</v>
      </c>
      <c r="B13" s="74" t="s">
        <v>40</v>
      </c>
      <c r="C13" s="365">
        <v>36007325</v>
      </c>
    </row>
    <row r="14" spans="1:6" s="4" customFormat="1" ht="25.5">
      <c r="A14" s="124">
        <v>9</v>
      </c>
      <c r="B14" s="67" t="s">
        <v>41</v>
      </c>
      <c r="C14" s="365">
        <v>0</v>
      </c>
    </row>
    <row r="15" spans="1:6" s="4" customFormat="1">
      <c r="A15" s="124">
        <v>10</v>
      </c>
      <c r="B15" s="68" t="s">
        <v>42</v>
      </c>
      <c r="C15" s="365">
        <v>79329837.159999996</v>
      </c>
    </row>
    <row r="16" spans="1:6" s="4" customFormat="1">
      <c r="A16" s="124">
        <v>11</v>
      </c>
      <c r="B16" s="69" t="s">
        <v>43</v>
      </c>
      <c r="C16" s="365">
        <v>0</v>
      </c>
    </row>
    <row r="17" spans="1:3" s="4" customFormat="1">
      <c r="A17" s="124">
        <v>12</v>
      </c>
      <c r="B17" s="68" t="s">
        <v>44</v>
      </c>
      <c r="C17" s="365">
        <v>1184851.2</v>
      </c>
    </row>
    <row r="18" spans="1:3" s="4" customFormat="1">
      <c r="A18" s="124">
        <v>13</v>
      </c>
      <c r="B18" s="68" t="s">
        <v>45</v>
      </c>
      <c r="C18" s="365">
        <v>1508805</v>
      </c>
    </row>
    <row r="19" spans="1:3" s="4" customFormat="1">
      <c r="A19" s="124">
        <v>14</v>
      </c>
      <c r="B19" s="68" t="s">
        <v>46</v>
      </c>
      <c r="C19" s="365">
        <v>0</v>
      </c>
    </row>
    <row r="20" spans="1:3" s="4" customFormat="1" ht="25.5">
      <c r="A20" s="124">
        <v>15</v>
      </c>
      <c r="B20" s="68" t="s">
        <v>47</v>
      </c>
      <c r="C20" s="365">
        <v>0</v>
      </c>
    </row>
    <row r="21" spans="1:3" s="4" customFormat="1" ht="25.5">
      <c r="A21" s="124">
        <v>16</v>
      </c>
      <c r="B21" s="67" t="s">
        <v>48</v>
      </c>
      <c r="C21" s="365">
        <v>0</v>
      </c>
    </row>
    <row r="22" spans="1:3" s="4" customFormat="1">
      <c r="A22" s="124">
        <v>17</v>
      </c>
      <c r="B22" s="125" t="s">
        <v>49</v>
      </c>
      <c r="C22" s="365">
        <v>14446364.18</v>
      </c>
    </row>
    <row r="23" spans="1:3" s="4" customFormat="1" ht="25.5">
      <c r="A23" s="124">
        <v>18</v>
      </c>
      <c r="B23" s="67" t="s">
        <v>50</v>
      </c>
      <c r="C23" s="365">
        <v>5146868.408527717</v>
      </c>
    </row>
    <row r="24" spans="1:3" s="4" customFormat="1" ht="25.5">
      <c r="A24" s="124">
        <v>19</v>
      </c>
      <c r="B24" s="67" t="s">
        <v>51</v>
      </c>
      <c r="C24" s="365">
        <v>0</v>
      </c>
    </row>
    <row r="25" spans="1:3" s="4" customFormat="1" ht="25.5">
      <c r="A25" s="124">
        <v>20</v>
      </c>
      <c r="B25" s="70" t="s">
        <v>52</v>
      </c>
      <c r="C25" s="365">
        <v>0</v>
      </c>
    </row>
    <row r="26" spans="1:3" s="4" customFormat="1">
      <c r="A26" s="124">
        <v>21</v>
      </c>
      <c r="B26" s="70" t="s">
        <v>53</v>
      </c>
      <c r="C26" s="365">
        <v>0</v>
      </c>
    </row>
    <row r="27" spans="1:3" s="4" customFormat="1" ht="25.5">
      <c r="A27" s="124">
        <v>22</v>
      </c>
      <c r="B27" s="70" t="s">
        <v>54</v>
      </c>
      <c r="C27" s="365">
        <v>0</v>
      </c>
    </row>
    <row r="28" spans="1:3" s="4" customFormat="1">
      <c r="A28" s="124">
        <v>23</v>
      </c>
      <c r="B28" s="76" t="s">
        <v>28</v>
      </c>
      <c r="C28" s="250">
        <f>C6-C12</f>
        <v>1182176157.8861947</v>
      </c>
    </row>
    <row r="29" spans="1:3" s="4" customFormat="1">
      <c r="A29" s="126"/>
      <c r="B29" s="71"/>
      <c r="C29" s="251"/>
    </row>
    <row r="30" spans="1:3" s="4" customFormat="1">
      <c r="A30" s="126">
        <v>24</v>
      </c>
      <c r="B30" s="76" t="s">
        <v>55</v>
      </c>
      <c r="C30" s="250">
        <f>C31+C34</f>
        <v>0</v>
      </c>
    </row>
    <row r="31" spans="1:3" s="4" customFormat="1">
      <c r="A31" s="126">
        <v>25</v>
      </c>
      <c r="B31" s="66" t="s">
        <v>56</v>
      </c>
      <c r="C31" s="252">
        <f>C32+C33</f>
        <v>0</v>
      </c>
    </row>
    <row r="32" spans="1:3" s="4" customFormat="1">
      <c r="A32" s="126">
        <v>26</v>
      </c>
      <c r="B32" s="164" t="s">
        <v>57</v>
      </c>
      <c r="C32" s="251"/>
    </row>
    <row r="33" spans="1:3" s="4" customFormat="1">
      <c r="A33" s="126">
        <v>27</v>
      </c>
      <c r="B33" s="164" t="s">
        <v>58</v>
      </c>
      <c r="C33" s="251"/>
    </row>
    <row r="34" spans="1:3" s="4" customFormat="1">
      <c r="A34" s="126">
        <v>28</v>
      </c>
      <c r="B34" s="66" t="s">
        <v>59</v>
      </c>
      <c r="C34" s="251"/>
    </row>
    <row r="35" spans="1:3" s="4" customFormat="1">
      <c r="A35" s="126">
        <v>29</v>
      </c>
      <c r="B35" s="76" t="s">
        <v>60</v>
      </c>
      <c r="C35" s="250">
        <f>SUM(C36:C40)</f>
        <v>0</v>
      </c>
    </row>
    <row r="36" spans="1:3" s="4" customFormat="1">
      <c r="A36" s="126">
        <v>30</v>
      </c>
      <c r="B36" s="67" t="s">
        <v>61</v>
      </c>
      <c r="C36" s="251"/>
    </row>
    <row r="37" spans="1:3" s="4" customFormat="1">
      <c r="A37" s="126">
        <v>31</v>
      </c>
      <c r="B37" s="68" t="s">
        <v>62</v>
      </c>
      <c r="C37" s="251"/>
    </row>
    <row r="38" spans="1:3" s="4" customFormat="1" ht="25.5">
      <c r="A38" s="126">
        <v>32</v>
      </c>
      <c r="B38" s="67" t="s">
        <v>63</v>
      </c>
      <c r="C38" s="251"/>
    </row>
    <row r="39" spans="1:3" s="4" customFormat="1" ht="25.5">
      <c r="A39" s="126">
        <v>33</v>
      </c>
      <c r="B39" s="67" t="s">
        <v>51</v>
      </c>
      <c r="C39" s="251"/>
    </row>
    <row r="40" spans="1:3" s="4" customFormat="1" ht="25.5">
      <c r="A40" s="126">
        <v>34</v>
      </c>
      <c r="B40" s="70" t="s">
        <v>64</v>
      </c>
      <c r="C40" s="251"/>
    </row>
    <row r="41" spans="1:3" s="4" customFormat="1">
      <c r="A41" s="126">
        <v>35</v>
      </c>
      <c r="B41" s="76" t="s">
        <v>29</v>
      </c>
      <c r="C41" s="250">
        <f>C30-C35</f>
        <v>0</v>
      </c>
    </row>
    <row r="42" spans="1:3" s="4" customFormat="1">
      <c r="A42" s="126"/>
      <c r="B42" s="71"/>
      <c r="C42" s="251"/>
    </row>
    <row r="43" spans="1:3" s="4" customFormat="1">
      <c r="A43" s="126">
        <v>36</v>
      </c>
      <c r="B43" s="77" t="s">
        <v>65</v>
      </c>
      <c r="C43" s="250">
        <f>SUM(C44:C46)</f>
        <v>521507213.28014046</v>
      </c>
    </row>
    <row r="44" spans="1:3" s="4" customFormat="1">
      <c r="A44" s="126">
        <v>37</v>
      </c>
      <c r="B44" s="66" t="s">
        <v>66</v>
      </c>
      <c r="C44" s="365">
        <v>405340500</v>
      </c>
    </row>
    <row r="45" spans="1:3" s="4" customFormat="1">
      <c r="A45" s="126">
        <v>38</v>
      </c>
      <c r="B45" s="66" t="s">
        <v>67</v>
      </c>
      <c r="C45" s="365">
        <v>0</v>
      </c>
    </row>
    <row r="46" spans="1:3" s="4" customFormat="1">
      <c r="A46" s="126">
        <v>39</v>
      </c>
      <c r="B46" s="66" t="s">
        <v>68</v>
      </c>
      <c r="C46" s="365">
        <v>116166713.28014047</v>
      </c>
    </row>
    <row r="47" spans="1:3" s="4" customFormat="1">
      <c r="A47" s="126">
        <v>40</v>
      </c>
      <c r="B47" s="77" t="s">
        <v>69</v>
      </c>
      <c r="C47" s="250">
        <f>SUM(C48:C51)</f>
        <v>0</v>
      </c>
    </row>
    <row r="48" spans="1:3" s="4" customFormat="1">
      <c r="A48" s="126">
        <v>41</v>
      </c>
      <c r="B48" s="67" t="s">
        <v>70</v>
      </c>
      <c r="C48" s="251"/>
    </row>
    <row r="49" spans="1:3" s="4" customFormat="1">
      <c r="A49" s="126">
        <v>42</v>
      </c>
      <c r="B49" s="68" t="s">
        <v>71</v>
      </c>
      <c r="C49" s="251"/>
    </row>
    <row r="50" spans="1:3" s="4" customFormat="1" ht="25.5">
      <c r="A50" s="126">
        <v>43</v>
      </c>
      <c r="B50" s="67" t="s">
        <v>72</v>
      </c>
      <c r="C50" s="251"/>
    </row>
    <row r="51" spans="1:3" s="4" customFormat="1" ht="25.5">
      <c r="A51" s="126">
        <v>44</v>
      </c>
      <c r="B51" s="67" t="s">
        <v>51</v>
      </c>
      <c r="C51" s="251"/>
    </row>
    <row r="52" spans="1:3" s="4" customFormat="1" ht="15.75" thickBot="1">
      <c r="A52" s="127">
        <v>45</v>
      </c>
      <c r="B52" s="128" t="s">
        <v>30</v>
      </c>
      <c r="C52" s="253">
        <f>C43-C47</f>
        <v>521507213.28014046</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1"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C7" sqref="C7:D21"/>
    </sheetView>
  </sheetViews>
  <sheetFormatPr defaultColWidth="9.140625" defaultRowHeight="12.75"/>
  <cols>
    <col min="1" max="1" width="10.85546875" style="306" bestFit="1" customWidth="1"/>
    <col min="2" max="2" width="59" style="306" customWidth="1"/>
    <col min="3" max="3" width="16.7109375" style="306" bestFit="1" customWidth="1"/>
    <col min="4" max="4" width="13.28515625" style="306" bestFit="1" customWidth="1"/>
    <col min="5" max="16384" width="9.140625" style="306"/>
  </cols>
  <sheetData>
    <row r="1" spans="1:4" ht="15">
      <c r="A1" s="13" t="s">
        <v>195</v>
      </c>
      <c r="B1" s="376" t="str">
        <f>'1. key ratios'!B1</f>
        <v>სს ”საქართველოს ბანკი”</v>
      </c>
    </row>
    <row r="2" spans="1:4" s="17" customFormat="1" ht="15.75" customHeight="1">
      <c r="A2" s="17" t="s">
        <v>196</v>
      </c>
      <c r="B2" s="377">
        <f>'1. key ratios'!B2</f>
        <v>43373</v>
      </c>
    </row>
    <row r="3" spans="1:4" s="17" customFormat="1" ht="15.75" customHeight="1"/>
    <row r="4" spans="1:4" ht="13.5" thickBot="1">
      <c r="A4" s="307" t="s">
        <v>412</v>
      </c>
      <c r="B4" s="339" t="s">
        <v>413</v>
      </c>
    </row>
    <row r="5" spans="1:4" s="340" customFormat="1" ht="25.5">
      <c r="A5" s="526" t="s">
        <v>414</v>
      </c>
      <c r="B5" s="527"/>
      <c r="C5" s="322" t="s">
        <v>415</v>
      </c>
      <c r="D5" s="323" t="s">
        <v>416</v>
      </c>
    </row>
    <row r="6" spans="1:4" s="341" customFormat="1">
      <c r="A6" s="324">
        <v>1</v>
      </c>
      <c r="B6" s="325" t="s">
        <v>417</v>
      </c>
      <c r="C6" s="325"/>
      <c r="D6" s="326"/>
    </row>
    <row r="7" spans="1:4" s="341" customFormat="1">
      <c r="A7" s="327" t="s">
        <v>418</v>
      </c>
      <c r="B7" s="328" t="s">
        <v>419</v>
      </c>
      <c r="C7" s="328" t="s">
        <v>440</v>
      </c>
      <c r="D7" s="329"/>
    </row>
    <row r="8" spans="1:4" s="341" customFormat="1">
      <c r="A8" s="327" t="s">
        <v>420</v>
      </c>
      <c r="B8" s="328" t="s">
        <v>421</v>
      </c>
      <c r="C8" s="328" t="s">
        <v>422</v>
      </c>
      <c r="D8" s="329"/>
    </row>
    <row r="9" spans="1:4" s="341" customFormat="1">
      <c r="A9" s="327" t="s">
        <v>423</v>
      </c>
      <c r="B9" s="328" t="s">
        <v>424</v>
      </c>
      <c r="C9" s="328" t="s">
        <v>425</v>
      </c>
      <c r="D9" s="329"/>
    </row>
    <row r="10" spans="1:4" s="341" customFormat="1">
      <c r="A10" s="324" t="s">
        <v>426</v>
      </c>
      <c r="B10" s="325" t="s">
        <v>427</v>
      </c>
      <c r="C10" s="325"/>
      <c r="D10" s="326"/>
    </row>
    <row r="11" spans="1:4" s="342" customFormat="1">
      <c r="A11" s="330" t="s">
        <v>428</v>
      </c>
      <c r="B11" s="331" t="s">
        <v>429</v>
      </c>
      <c r="C11" s="331" t="s">
        <v>430</v>
      </c>
      <c r="D11" s="332"/>
    </row>
    <row r="12" spans="1:4" s="342" customFormat="1">
      <c r="A12" s="330" t="s">
        <v>431</v>
      </c>
      <c r="B12" s="331" t="s">
        <v>432</v>
      </c>
      <c r="C12" s="331" t="s">
        <v>433</v>
      </c>
      <c r="D12" s="332"/>
    </row>
    <row r="13" spans="1:4" s="342" customFormat="1">
      <c r="A13" s="330" t="s">
        <v>434</v>
      </c>
      <c r="B13" s="331" t="s">
        <v>435</v>
      </c>
      <c r="C13" s="331" t="s">
        <v>433</v>
      </c>
      <c r="D13" s="332"/>
    </row>
    <row r="14" spans="1:4" s="341" customFormat="1">
      <c r="A14" s="324" t="s">
        <v>436</v>
      </c>
      <c r="B14" s="325" t="s">
        <v>437</v>
      </c>
      <c r="C14" s="333"/>
      <c r="D14" s="326"/>
    </row>
    <row r="15" spans="1:4" s="341" customFormat="1">
      <c r="A15" s="348" t="s">
        <v>442</v>
      </c>
      <c r="B15" s="331" t="s">
        <v>445</v>
      </c>
      <c r="C15" s="331"/>
      <c r="D15" s="332"/>
    </row>
    <row r="16" spans="1:4" s="341" customFormat="1">
      <c r="A16" s="348" t="s">
        <v>443</v>
      </c>
      <c r="B16" s="331" t="s">
        <v>446</v>
      </c>
      <c r="C16" s="331"/>
      <c r="D16" s="332"/>
    </row>
    <row r="17" spans="1:6" s="341" customFormat="1">
      <c r="A17" s="348" t="s">
        <v>444</v>
      </c>
      <c r="B17" s="331" t="s">
        <v>447</v>
      </c>
      <c r="C17" s="331"/>
      <c r="D17" s="332"/>
    </row>
    <row r="18" spans="1:6" s="340" customFormat="1" ht="25.5">
      <c r="A18" s="528" t="s">
        <v>438</v>
      </c>
      <c r="B18" s="529"/>
      <c r="C18" s="334" t="s">
        <v>415</v>
      </c>
      <c r="D18" s="335" t="s">
        <v>416</v>
      </c>
    </row>
    <row r="19" spans="1:6" s="341" customFormat="1">
      <c r="A19" s="336">
        <v>4</v>
      </c>
      <c r="B19" s="331" t="s">
        <v>28</v>
      </c>
      <c r="C19" s="337">
        <v>0</v>
      </c>
      <c r="D19" s="338"/>
    </row>
    <row r="20" spans="1:6" s="341" customFormat="1">
      <c r="A20" s="336">
        <v>5</v>
      </c>
      <c r="B20" s="331" t="s">
        <v>94</v>
      </c>
      <c r="C20" s="337">
        <v>0</v>
      </c>
      <c r="D20" s="338"/>
    </row>
    <row r="21" spans="1:6" s="341" customFormat="1" ht="13.5" thickBot="1">
      <c r="A21" s="343" t="s">
        <v>439</v>
      </c>
      <c r="B21" s="344" t="s">
        <v>93</v>
      </c>
      <c r="C21" s="345">
        <v>0</v>
      </c>
      <c r="D21" s="346"/>
    </row>
    <row r="22" spans="1:6">
      <c r="F22" s="30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24" activePane="bottomRight" state="frozen"/>
      <selection activeCell="B26" sqref="B26"/>
      <selection pane="topRight" activeCell="B26" sqref="B26"/>
      <selection pane="bottomLeft" activeCell="B26" sqref="B26"/>
      <selection pane="bottomRight" activeCell="B2" sqref="B2"/>
    </sheetView>
  </sheetViews>
  <sheetFormatPr defaultRowHeight="15.75"/>
  <cols>
    <col min="1" max="1" width="10.7109375" style="62" customWidth="1"/>
    <col min="2" max="2" width="91.85546875" style="62" customWidth="1"/>
    <col min="3" max="3" width="53.140625" style="62" customWidth="1"/>
    <col min="4" max="4" width="32.28515625" style="62" customWidth="1"/>
    <col min="5" max="5" width="9.42578125" customWidth="1"/>
    <col min="6" max="6" width="12" bestFit="1" customWidth="1"/>
  </cols>
  <sheetData>
    <row r="1" spans="1:6">
      <c r="A1" s="13" t="s">
        <v>195</v>
      </c>
      <c r="B1" s="376" t="str">
        <f>'1. key ratios'!B1</f>
        <v>სს ”საქართველოს ბანკი”</v>
      </c>
      <c r="E1" s="2"/>
      <c r="F1" s="2"/>
    </row>
    <row r="2" spans="1:6" s="17" customFormat="1" ht="15.75" customHeight="1">
      <c r="A2" s="17" t="s">
        <v>196</v>
      </c>
      <c r="B2" s="377">
        <f>'1. key ratios'!B2</f>
        <v>43373</v>
      </c>
    </row>
    <row r="3" spans="1:6" s="17" customFormat="1" ht="15.75" customHeight="1">
      <c r="A3" s="22"/>
    </row>
    <row r="4" spans="1:6" s="17" customFormat="1" ht="15.75" customHeight="1" thickBot="1">
      <c r="A4" s="17" t="s">
        <v>344</v>
      </c>
      <c r="B4" s="186" t="s">
        <v>276</v>
      </c>
      <c r="D4" s="188" t="s">
        <v>99</v>
      </c>
    </row>
    <row r="5" spans="1:6" ht="38.25">
      <c r="A5" s="139" t="s">
        <v>31</v>
      </c>
      <c r="B5" s="140" t="s">
        <v>238</v>
      </c>
      <c r="C5" s="141" t="s">
        <v>243</v>
      </c>
      <c r="D5" s="187" t="s">
        <v>277</v>
      </c>
    </row>
    <row r="6" spans="1:6">
      <c r="A6" s="129">
        <v>1</v>
      </c>
      <c r="B6" s="78" t="s">
        <v>160</v>
      </c>
      <c r="C6" s="366">
        <f>'2. RC'!E7</f>
        <v>423196334.58500004</v>
      </c>
      <c r="D6" s="130"/>
      <c r="E6" s="8"/>
    </row>
    <row r="7" spans="1:6">
      <c r="A7" s="129">
        <v>2</v>
      </c>
      <c r="B7" s="79" t="s">
        <v>161</v>
      </c>
      <c r="C7" s="366">
        <f>'2. RC'!E8</f>
        <v>1316795755.5315001</v>
      </c>
      <c r="D7" s="131"/>
      <c r="E7" s="8"/>
    </row>
    <row r="8" spans="1:6">
      <c r="A8" s="129">
        <v>3</v>
      </c>
      <c r="B8" s="79" t="s">
        <v>162</v>
      </c>
      <c r="C8" s="366">
        <f>'2. RC'!E9</f>
        <v>828109822.64999998</v>
      </c>
      <c r="D8" s="131"/>
      <c r="E8" s="8"/>
    </row>
    <row r="9" spans="1:6">
      <c r="A9" s="129">
        <v>4</v>
      </c>
      <c r="B9" s="79" t="s">
        <v>191</v>
      </c>
      <c r="C9" s="366">
        <f>'2. RC'!E10</f>
        <v>303.24</v>
      </c>
      <c r="D9" s="131"/>
      <c r="E9" s="8"/>
    </row>
    <row r="10" spans="1:6">
      <c r="A10" s="129">
        <v>5</v>
      </c>
      <c r="B10" s="79" t="s">
        <v>163</v>
      </c>
      <c r="C10" s="366">
        <f>'2. RC'!E11</f>
        <v>1891617752.5549202</v>
      </c>
      <c r="D10" s="131"/>
      <c r="E10" s="8"/>
    </row>
    <row r="11" spans="1:6" s="424" customFormat="1">
      <c r="A11" s="479">
        <v>5.0999999999999996</v>
      </c>
      <c r="B11" s="81" t="s">
        <v>380</v>
      </c>
      <c r="C11" s="366">
        <v>-1217383.0660000001</v>
      </c>
      <c r="D11" s="210" t="s">
        <v>452</v>
      </c>
      <c r="E11" s="8"/>
    </row>
    <row r="12" spans="1:6">
      <c r="A12" s="129">
        <v>6.1</v>
      </c>
      <c r="B12" s="79" t="s">
        <v>164</v>
      </c>
      <c r="C12" s="366">
        <f>'2. RC'!E12</f>
        <v>8264305141.3316011</v>
      </c>
      <c r="D12" s="132"/>
      <c r="E12" s="9"/>
    </row>
    <row r="13" spans="1:6">
      <c r="A13" s="129">
        <v>6.2</v>
      </c>
      <c r="B13" s="80" t="s">
        <v>165</v>
      </c>
      <c r="C13" s="255">
        <f>'2. RC'!E13</f>
        <v>-392027435.08660001</v>
      </c>
      <c r="D13" s="210" t="s">
        <v>451</v>
      </c>
      <c r="E13" s="9"/>
    </row>
    <row r="14" spans="1:6">
      <c r="A14" s="129" t="s">
        <v>379</v>
      </c>
      <c r="B14" s="81" t="s">
        <v>380</v>
      </c>
      <c r="C14" s="255">
        <v>-151429853.78260002</v>
      </c>
      <c r="D14" s="210" t="s">
        <v>452</v>
      </c>
      <c r="E14" s="9"/>
    </row>
    <row r="15" spans="1:6">
      <c r="A15" s="129">
        <v>6</v>
      </c>
      <c r="B15" s="79" t="s">
        <v>166</v>
      </c>
      <c r="C15" s="261">
        <f>C12+C13</f>
        <v>7872277706.2450008</v>
      </c>
      <c r="D15" s="132"/>
      <c r="E15" s="8"/>
    </row>
    <row r="16" spans="1:6">
      <c r="A16" s="129">
        <v>7</v>
      </c>
      <c r="B16" s="79" t="s">
        <v>167</v>
      </c>
      <c r="C16" s="254">
        <f>'2. RC'!E15</f>
        <v>95105833.692500025</v>
      </c>
      <c r="D16" s="131"/>
      <c r="E16" s="8"/>
    </row>
    <row r="17" spans="1:5">
      <c r="A17" s="129">
        <v>8</v>
      </c>
      <c r="B17" s="79" t="s">
        <v>168</v>
      </c>
      <c r="C17" s="254">
        <f>'2. RC'!E16</f>
        <v>62489352.873999998</v>
      </c>
      <c r="D17" s="131"/>
      <c r="E17" s="8"/>
    </row>
    <row r="18" spans="1:5">
      <c r="A18" s="129">
        <v>9</v>
      </c>
      <c r="B18" s="79" t="s">
        <v>169</v>
      </c>
      <c r="C18" s="254">
        <f>'2. RC'!E17</f>
        <v>130146471.84</v>
      </c>
      <c r="D18" s="131"/>
      <c r="E18" s="8"/>
    </row>
    <row r="19" spans="1:5">
      <c r="A19" s="129">
        <v>9.1</v>
      </c>
      <c r="B19" s="81" t="s">
        <v>252</v>
      </c>
      <c r="C19" s="255">
        <v>14446364.18</v>
      </c>
      <c r="D19" s="210" t="s">
        <v>453</v>
      </c>
      <c r="E19" s="8"/>
    </row>
    <row r="20" spans="1:5" ht="30">
      <c r="A20" s="129">
        <v>9.1999999999999993</v>
      </c>
      <c r="B20" s="81" t="s">
        <v>45</v>
      </c>
      <c r="C20" s="255">
        <v>1508805</v>
      </c>
      <c r="D20" s="210" t="s">
        <v>479</v>
      </c>
      <c r="E20" s="8"/>
    </row>
    <row r="21" spans="1:5">
      <c r="A21" s="129">
        <v>9.3000000000000007</v>
      </c>
      <c r="B21" s="81" t="s">
        <v>242</v>
      </c>
      <c r="C21" s="255">
        <f>'9. Capital'!C23</f>
        <v>5146868.408527717</v>
      </c>
      <c r="D21" s="210" t="s">
        <v>454</v>
      </c>
      <c r="E21" s="8"/>
    </row>
    <row r="22" spans="1:5">
      <c r="A22" s="129">
        <v>10</v>
      </c>
      <c r="B22" s="79" t="s">
        <v>170</v>
      </c>
      <c r="C22" s="254">
        <f>'2. RC'!E18</f>
        <v>362409554.82999998</v>
      </c>
      <c r="D22" s="131"/>
      <c r="E22" s="8"/>
    </row>
    <row r="23" spans="1:5">
      <c r="A23" s="129">
        <v>10.1</v>
      </c>
      <c r="B23" s="81" t="s">
        <v>241</v>
      </c>
      <c r="C23" s="254">
        <f>'9. Capital'!C15</f>
        <v>79329837.159999996</v>
      </c>
      <c r="D23" s="210" t="s">
        <v>352</v>
      </c>
      <c r="E23" s="8"/>
    </row>
    <row r="24" spans="1:5">
      <c r="A24" s="129">
        <v>11</v>
      </c>
      <c r="B24" s="82" t="s">
        <v>171</v>
      </c>
      <c r="C24" s="256">
        <f>'2. RC'!E19</f>
        <v>276696402.75860006</v>
      </c>
      <c r="D24" s="133"/>
      <c r="E24" s="8"/>
    </row>
    <row r="25" spans="1:5">
      <c r="A25" s="129">
        <v>12</v>
      </c>
      <c r="B25" s="84" t="s">
        <v>172</v>
      </c>
      <c r="C25" s="257">
        <f>SUM(C6:C10,C15:C18,C22,C24)</f>
        <v>13258845290.801521</v>
      </c>
      <c r="D25" s="134"/>
      <c r="E25" s="7"/>
    </row>
    <row r="26" spans="1:5">
      <c r="A26" s="129">
        <v>13</v>
      </c>
      <c r="B26" s="79" t="s">
        <v>173</v>
      </c>
      <c r="C26" s="258">
        <f>'2. RC'!E22</f>
        <v>375216918.06999999</v>
      </c>
      <c r="D26" s="135"/>
      <c r="E26" s="8"/>
    </row>
    <row r="27" spans="1:5">
      <c r="A27" s="129">
        <v>14</v>
      </c>
      <c r="B27" s="79" t="s">
        <v>174</v>
      </c>
      <c r="C27" s="258">
        <f>'2. RC'!E23</f>
        <v>2017175128.6693001</v>
      </c>
      <c r="D27" s="131"/>
      <c r="E27" s="8"/>
    </row>
    <row r="28" spans="1:5">
      <c r="A28" s="129">
        <v>15</v>
      </c>
      <c r="B28" s="79" t="s">
        <v>175</v>
      </c>
      <c r="C28" s="258">
        <f>'2. RC'!E24</f>
        <v>1642121654.2412</v>
      </c>
      <c r="D28" s="131"/>
      <c r="E28" s="8"/>
    </row>
    <row r="29" spans="1:5">
      <c r="A29" s="129">
        <v>16</v>
      </c>
      <c r="B29" s="79" t="s">
        <v>176</v>
      </c>
      <c r="C29" s="258">
        <f>'2. RC'!E25</f>
        <v>3895505862.9899998</v>
      </c>
      <c r="D29" s="131"/>
      <c r="E29" s="8"/>
    </row>
    <row r="30" spans="1:5">
      <c r="A30" s="129">
        <v>17</v>
      </c>
      <c r="B30" s="79" t="s">
        <v>177</v>
      </c>
      <c r="C30" s="258">
        <f>'2. RC'!E26</f>
        <v>1504682640</v>
      </c>
      <c r="D30" s="131"/>
      <c r="E30" s="8"/>
    </row>
    <row r="31" spans="1:5">
      <c r="A31" s="129">
        <v>18</v>
      </c>
      <c r="B31" s="79" t="s">
        <v>178</v>
      </c>
      <c r="C31" s="258">
        <f>'2. RC'!E27</f>
        <v>1887488476.0840001</v>
      </c>
      <c r="D31" s="131"/>
      <c r="E31" s="8"/>
    </row>
    <row r="32" spans="1:5">
      <c r="A32" s="129">
        <v>19</v>
      </c>
      <c r="B32" s="79" t="s">
        <v>179</v>
      </c>
      <c r="C32" s="258">
        <f>'2. RC'!E28</f>
        <v>81147372.579999998</v>
      </c>
      <c r="D32" s="131"/>
      <c r="E32" s="8"/>
    </row>
    <row r="33" spans="1:5">
      <c r="A33" s="129">
        <v>20</v>
      </c>
      <c r="B33" s="79" t="s">
        <v>101</v>
      </c>
      <c r="C33" s="258">
        <f>'2. RC'!E29</f>
        <v>105400381.6523</v>
      </c>
      <c r="D33" s="131"/>
      <c r="E33" s="8"/>
    </row>
    <row r="34" spans="1:5">
      <c r="A34" s="129">
        <v>20.100000000000001</v>
      </c>
      <c r="B34" s="83" t="s">
        <v>378</v>
      </c>
      <c r="C34" s="256">
        <v>13459488.287799999</v>
      </c>
      <c r="D34" s="210" t="s">
        <v>452</v>
      </c>
      <c r="E34" s="8"/>
    </row>
    <row r="35" spans="1:5">
      <c r="A35" s="129">
        <v>21</v>
      </c>
      <c r="B35" s="82" t="s">
        <v>180</v>
      </c>
      <c r="C35" s="256">
        <f>'2. RC'!E30</f>
        <v>431491500</v>
      </c>
      <c r="D35" s="133"/>
      <c r="E35" s="8"/>
    </row>
    <row r="36" spans="1:5">
      <c r="A36" s="129">
        <v>21.1</v>
      </c>
      <c r="B36" s="83" t="s">
        <v>240</v>
      </c>
      <c r="C36" s="259">
        <v>405340500</v>
      </c>
      <c r="D36" s="210" t="s">
        <v>451</v>
      </c>
      <c r="E36" s="8"/>
    </row>
    <row r="37" spans="1:5">
      <c r="A37" s="129">
        <v>22</v>
      </c>
      <c r="B37" s="84" t="s">
        <v>181</v>
      </c>
      <c r="C37" s="257">
        <f>SUM(C26:C33)+C35</f>
        <v>11940229934.2868</v>
      </c>
      <c r="D37" s="134"/>
      <c r="E37" s="7"/>
    </row>
    <row r="38" spans="1:5">
      <c r="A38" s="129">
        <v>23</v>
      </c>
      <c r="B38" s="82" t="s">
        <v>182</v>
      </c>
      <c r="C38" s="254">
        <f>'2. RC'!E33</f>
        <v>27821150.18</v>
      </c>
      <c r="D38" s="210" t="s">
        <v>455</v>
      </c>
      <c r="E38" s="8"/>
    </row>
    <row r="39" spans="1:5">
      <c r="A39" s="129">
        <v>24</v>
      </c>
      <c r="B39" s="82" t="s">
        <v>183</v>
      </c>
      <c r="C39" s="254">
        <f>'2. RC'!E34</f>
        <v>0</v>
      </c>
      <c r="D39" s="131"/>
      <c r="E39" s="8"/>
    </row>
    <row r="40" spans="1:5">
      <c r="A40" s="129">
        <v>25</v>
      </c>
      <c r="B40" s="82" t="s">
        <v>239</v>
      </c>
      <c r="C40" s="254">
        <f>'2. RC'!E35</f>
        <v>-1184851.2000000002</v>
      </c>
      <c r="D40" s="210" t="s">
        <v>456</v>
      </c>
      <c r="E40" s="8"/>
    </row>
    <row r="41" spans="1:5">
      <c r="A41" s="129">
        <v>26</v>
      </c>
      <c r="B41" s="82" t="s">
        <v>185</v>
      </c>
      <c r="C41" s="254">
        <f>'2. RC'!E36</f>
        <v>153990687.72999999</v>
      </c>
      <c r="D41" s="210" t="s">
        <v>457</v>
      </c>
      <c r="E41" s="8"/>
    </row>
    <row r="42" spans="1:5">
      <c r="A42" s="129">
        <v>27</v>
      </c>
      <c r="B42" s="82" t="s">
        <v>186</v>
      </c>
      <c r="C42" s="254">
        <f>'2. RC'!E37</f>
        <v>0</v>
      </c>
      <c r="D42" s="131"/>
      <c r="E42" s="8"/>
    </row>
    <row r="43" spans="1:5">
      <c r="A43" s="129">
        <v>28</v>
      </c>
      <c r="B43" s="82" t="s">
        <v>187</v>
      </c>
      <c r="C43" s="254">
        <f>'2. RC'!E38</f>
        <v>1101981045.9247224</v>
      </c>
      <c r="D43" s="210" t="s">
        <v>458</v>
      </c>
      <c r="E43" s="8"/>
    </row>
    <row r="44" spans="1:5">
      <c r="A44" s="129">
        <v>29</v>
      </c>
      <c r="B44" s="82" t="s">
        <v>40</v>
      </c>
      <c r="C44" s="254">
        <f>'2. RC'!E39</f>
        <v>36007323.880000003</v>
      </c>
      <c r="D44" s="210" t="s">
        <v>459</v>
      </c>
      <c r="E44" s="8"/>
    </row>
    <row r="45" spans="1:5" ht="16.5" thickBot="1">
      <c r="A45" s="136">
        <v>30</v>
      </c>
      <c r="B45" s="137" t="s">
        <v>188</v>
      </c>
      <c r="C45" s="260">
        <f>SUM(C38:C44)</f>
        <v>1318615356.5147226</v>
      </c>
      <c r="D45" s="138"/>
      <c r="E45" s="7"/>
    </row>
  </sheetData>
  <pageMargins left="0.7" right="0.7" top="0.75" bottom="0.75" header="0.3" footer="0.3"/>
  <pageSetup paperSize="9" scale="4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zoomScaleNormal="100" workbookViewId="0">
      <pane xSplit="2" ySplit="7" topLeftCell="C8" activePane="bottomRight" state="frozen"/>
      <selection activeCell="B26" sqref="B26"/>
      <selection pane="topRight" activeCell="B26" sqref="B26"/>
      <selection pane="bottomLeft" activeCell="B26" sqref="B26"/>
      <selection pane="bottomRight" activeCell="B2" sqref="B2"/>
    </sheetView>
  </sheetViews>
  <sheetFormatPr defaultColWidth="9.140625" defaultRowHeight="12.75"/>
  <cols>
    <col min="1" max="1" width="10.5703125" style="2" bestFit="1" customWidth="1"/>
    <col min="2" max="2" width="105.140625" style="2" bestFit="1" customWidth="1"/>
    <col min="3" max="3" width="12.71093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0.28515625" style="2" bestFit="1" customWidth="1"/>
    <col min="10" max="10" width="13.42578125" style="2" bestFit="1" customWidth="1"/>
    <col min="11" max="11" width="15.140625" style="2" bestFit="1" customWidth="1"/>
    <col min="12" max="12" width="13.42578125" style="2" bestFit="1" customWidth="1"/>
    <col min="13" max="13" width="14" style="2" bestFit="1" customWidth="1"/>
    <col min="14" max="14" width="13.42578125" style="2" bestFit="1" customWidth="1"/>
    <col min="15" max="15" width="13.28515625" style="2" bestFit="1" customWidth="1"/>
    <col min="16" max="16" width="13.42578125" style="2" bestFit="1" customWidth="1"/>
    <col min="17" max="17" width="13.28515625" style="2" bestFit="1" customWidth="1"/>
    <col min="18" max="18" width="13.42578125" style="2" bestFit="1" customWidth="1"/>
    <col min="19" max="19" width="33.140625" style="390" bestFit="1" customWidth="1"/>
    <col min="20" max="16384" width="9.140625" style="11"/>
  </cols>
  <sheetData>
    <row r="1" spans="1:19">
      <c r="A1" s="2" t="s">
        <v>195</v>
      </c>
      <c r="B1" s="376" t="str">
        <f>'1. key ratios'!B1</f>
        <v>სს ”საქართველოს ბანკი”</v>
      </c>
    </row>
    <row r="2" spans="1:19">
      <c r="A2" s="2" t="s">
        <v>196</v>
      </c>
      <c r="B2" s="377">
        <f>'1. key ratios'!B2</f>
        <v>43373</v>
      </c>
    </row>
    <row r="4" spans="1:19" ht="26.25" thickBot="1">
      <c r="A4" s="61" t="s">
        <v>345</v>
      </c>
      <c r="B4" s="277" t="s">
        <v>368</v>
      </c>
    </row>
    <row r="5" spans="1:19">
      <c r="A5" s="119"/>
      <c r="B5" s="120"/>
      <c r="C5" s="104" t="s">
        <v>0</v>
      </c>
      <c r="D5" s="104" t="s">
        <v>1</v>
      </c>
      <c r="E5" s="104" t="s">
        <v>2</v>
      </c>
      <c r="F5" s="104" t="s">
        <v>3</v>
      </c>
      <c r="G5" s="104" t="s">
        <v>4</v>
      </c>
      <c r="H5" s="104" t="s">
        <v>9</v>
      </c>
      <c r="I5" s="104" t="s">
        <v>244</v>
      </c>
      <c r="J5" s="104" t="s">
        <v>245</v>
      </c>
      <c r="K5" s="104" t="s">
        <v>246</v>
      </c>
      <c r="L5" s="104" t="s">
        <v>247</v>
      </c>
      <c r="M5" s="104" t="s">
        <v>248</v>
      </c>
      <c r="N5" s="104" t="s">
        <v>249</v>
      </c>
      <c r="O5" s="104" t="s">
        <v>355</v>
      </c>
      <c r="P5" s="104" t="s">
        <v>356</v>
      </c>
      <c r="Q5" s="104" t="s">
        <v>357</v>
      </c>
      <c r="R5" s="272" t="s">
        <v>358</v>
      </c>
      <c r="S5" s="400" t="s">
        <v>359</v>
      </c>
    </row>
    <row r="6" spans="1:19">
      <c r="A6" s="143"/>
      <c r="B6" s="534" t="s">
        <v>360</v>
      </c>
      <c r="C6" s="532">
        <v>0</v>
      </c>
      <c r="D6" s="533"/>
      <c r="E6" s="532">
        <v>0.2</v>
      </c>
      <c r="F6" s="533"/>
      <c r="G6" s="532">
        <v>0.35</v>
      </c>
      <c r="H6" s="533"/>
      <c r="I6" s="532">
        <v>0.5</v>
      </c>
      <c r="J6" s="533"/>
      <c r="K6" s="532">
        <v>0.75</v>
      </c>
      <c r="L6" s="533"/>
      <c r="M6" s="532">
        <v>1</v>
      </c>
      <c r="N6" s="533"/>
      <c r="O6" s="532">
        <v>1.5</v>
      </c>
      <c r="P6" s="533"/>
      <c r="Q6" s="532">
        <v>2.5</v>
      </c>
      <c r="R6" s="533"/>
      <c r="S6" s="530" t="s">
        <v>257</v>
      </c>
    </row>
    <row r="7" spans="1:19">
      <c r="A7" s="143"/>
      <c r="B7" s="535"/>
      <c r="C7" s="276" t="s">
        <v>353</v>
      </c>
      <c r="D7" s="276" t="s">
        <v>354</v>
      </c>
      <c r="E7" s="276" t="s">
        <v>353</v>
      </c>
      <c r="F7" s="276" t="s">
        <v>354</v>
      </c>
      <c r="G7" s="276" t="s">
        <v>353</v>
      </c>
      <c r="H7" s="276" t="s">
        <v>354</v>
      </c>
      <c r="I7" s="276" t="s">
        <v>353</v>
      </c>
      <c r="J7" s="276" t="s">
        <v>354</v>
      </c>
      <c r="K7" s="276" t="s">
        <v>353</v>
      </c>
      <c r="L7" s="276" t="s">
        <v>354</v>
      </c>
      <c r="M7" s="276" t="s">
        <v>353</v>
      </c>
      <c r="N7" s="276" t="s">
        <v>354</v>
      </c>
      <c r="O7" s="276" t="s">
        <v>353</v>
      </c>
      <c r="P7" s="276" t="s">
        <v>354</v>
      </c>
      <c r="Q7" s="276" t="s">
        <v>353</v>
      </c>
      <c r="R7" s="276" t="s">
        <v>354</v>
      </c>
      <c r="S7" s="531"/>
    </row>
    <row r="8" spans="1:19" s="146" customFormat="1">
      <c r="A8" s="107">
        <v>1</v>
      </c>
      <c r="B8" s="163" t="s">
        <v>223</v>
      </c>
      <c r="C8" s="367">
        <v>1113503003.2214999</v>
      </c>
      <c r="D8" s="367"/>
      <c r="E8" s="367">
        <v>0</v>
      </c>
      <c r="F8" s="368"/>
      <c r="G8" s="367">
        <v>0</v>
      </c>
      <c r="H8" s="367"/>
      <c r="I8" s="367">
        <v>0</v>
      </c>
      <c r="J8" s="367"/>
      <c r="K8" s="367">
        <v>0</v>
      </c>
      <c r="L8" s="367"/>
      <c r="M8" s="367">
        <v>1233928026.6963999</v>
      </c>
      <c r="N8" s="367"/>
      <c r="O8" s="367">
        <v>0</v>
      </c>
      <c r="P8" s="367"/>
      <c r="Q8" s="367">
        <v>0</v>
      </c>
      <c r="R8" s="368"/>
      <c r="S8" s="401">
        <f>$C$6*SUM(C8:D8)+$E$6*SUM(E8:F8)+$G$6*SUM(G8:H8)+$I$6*SUM(I8:J8)+$K$6*SUM(K8:L8)+$M$6*SUM(M8:N8)+$O$6*SUM(O8:P8)+$Q$6*SUM(Q8:R8)</f>
        <v>1233928026.6963999</v>
      </c>
    </row>
    <row r="9" spans="1:19" s="146" customFormat="1">
      <c r="A9" s="107">
        <v>2</v>
      </c>
      <c r="B9" s="163" t="s">
        <v>224</v>
      </c>
      <c r="C9" s="367">
        <v>0</v>
      </c>
      <c r="D9" s="367"/>
      <c r="E9" s="367">
        <v>0</v>
      </c>
      <c r="F9" s="367"/>
      <c r="G9" s="367">
        <v>0</v>
      </c>
      <c r="H9" s="367"/>
      <c r="I9" s="367">
        <v>0</v>
      </c>
      <c r="J9" s="367"/>
      <c r="K9" s="367">
        <v>0</v>
      </c>
      <c r="L9" s="367"/>
      <c r="M9" s="367">
        <v>0</v>
      </c>
      <c r="N9" s="367"/>
      <c r="O9" s="367">
        <v>0</v>
      </c>
      <c r="P9" s="367"/>
      <c r="Q9" s="367">
        <v>0</v>
      </c>
      <c r="R9" s="368"/>
      <c r="S9" s="401">
        <f t="shared" ref="S9:S21" si="0">$C$6*SUM(C9:D9)+$E$6*SUM(E9:F9)+$G$6*SUM(G9:H9)+$I$6*SUM(I9:J9)+$K$6*SUM(K9:L9)+$M$6*SUM(M9:N9)+$O$6*SUM(O9:P9)+$Q$6*SUM(Q9:R9)</f>
        <v>0</v>
      </c>
    </row>
    <row r="10" spans="1:19" s="146" customFormat="1">
      <c r="A10" s="107">
        <v>3</v>
      </c>
      <c r="B10" s="163" t="s">
        <v>225</v>
      </c>
      <c r="C10" s="367">
        <v>0</v>
      </c>
      <c r="D10" s="367"/>
      <c r="E10" s="367">
        <v>0</v>
      </c>
      <c r="F10" s="367"/>
      <c r="G10" s="367">
        <v>0</v>
      </c>
      <c r="H10" s="367"/>
      <c r="I10" s="367">
        <v>0</v>
      </c>
      <c r="J10" s="367"/>
      <c r="K10" s="367">
        <v>0</v>
      </c>
      <c r="L10" s="367"/>
      <c r="M10" s="367">
        <v>0</v>
      </c>
      <c r="N10" s="367"/>
      <c r="O10" s="367">
        <v>0</v>
      </c>
      <c r="P10" s="367"/>
      <c r="Q10" s="367">
        <v>0</v>
      </c>
      <c r="R10" s="368"/>
      <c r="S10" s="401">
        <f t="shared" si="0"/>
        <v>0</v>
      </c>
    </row>
    <row r="11" spans="1:19" s="146" customFormat="1">
      <c r="A11" s="107">
        <v>4</v>
      </c>
      <c r="B11" s="163" t="s">
        <v>226</v>
      </c>
      <c r="C11" s="367">
        <v>0</v>
      </c>
      <c r="D11" s="367"/>
      <c r="E11" s="367">
        <v>0</v>
      </c>
      <c r="F11" s="367"/>
      <c r="G11" s="367">
        <v>0</v>
      </c>
      <c r="H11" s="367"/>
      <c r="I11" s="367">
        <v>0</v>
      </c>
      <c r="J11" s="367"/>
      <c r="K11" s="367">
        <v>0</v>
      </c>
      <c r="L11" s="367"/>
      <c r="M11" s="367">
        <v>0</v>
      </c>
      <c r="N11" s="367"/>
      <c r="O11" s="367">
        <v>0</v>
      </c>
      <c r="P11" s="367"/>
      <c r="Q11" s="367">
        <v>0</v>
      </c>
      <c r="R11" s="368"/>
      <c r="S11" s="401">
        <f t="shared" si="0"/>
        <v>0</v>
      </c>
    </row>
    <row r="12" spans="1:19" s="146" customFormat="1">
      <c r="A12" s="107">
        <v>5</v>
      </c>
      <c r="B12" s="163" t="s">
        <v>227</v>
      </c>
      <c r="C12" s="367">
        <v>728676552.83469999</v>
      </c>
      <c r="D12" s="367"/>
      <c r="E12" s="367">
        <v>0</v>
      </c>
      <c r="F12" s="367"/>
      <c r="G12" s="367">
        <v>0</v>
      </c>
      <c r="H12" s="367"/>
      <c r="I12" s="367">
        <v>0</v>
      </c>
      <c r="J12" s="367"/>
      <c r="K12" s="367">
        <v>0</v>
      </c>
      <c r="L12" s="367"/>
      <c r="M12" s="367">
        <v>0</v>
      </c>
      <c r="N12" s="367"/>
      <c r="O12" s="367">
        <v>0</v>
      </c>
      <c r="P12" s="367"/>
      <c r="Q12" s="367">
        <v>0</v>
      </c>
      <c r="R12" s="368"/>
      <c r="S12" s="401">
        <f t="shared" si="0"/>
        <v>0</v>
      </c>
    </row>
    <row r="13" spans="1:19" s="146" customFormat="1">
      <c r="A13" s="107">
        <v>6</v>
      </c>
      <c r="B13" s="163" t="s">
        <v>228</v>
      </c>
      <c r="C13" s="367">
        <v>0</v>
      </c>
      <c r="D13" s="367"/>
      <c r="E13" s="367">
        <v>851818002.91989994</v>
      </c>
      <c r="F13" s="367"/>
      <c r="G13" s="367">
        <v>0</v>
      </c>
      <c r="H13" s="367"/>
      <c r="I13" s="367">
        <v>62311631.523400009</v>
      </c>
      <c r="J13" s="367"/>
      <c r="K13" s="367">
        <v>0</v>
      </c>
      <c r="L13" s="367"/>
      <c r="M13" s="367">
        <v>16169552.5167</v>
      </c>
      <c r="N13" s="367"/>
      <c r="O13" s="367">
        <v>295.2</v>
      </c>
      <c r="P13" s="367"/>
      <c r="Q13" s="367">
        <v>0</v>
      </c>
      <c r="R13" s="368"/>
      <c r="S13" s="401">
        <f t="shared" si="0"/>
        <v>217689411.66238001</v>
      </c>
    </row>
    <row r="14" spans="1:19" s="146" customFormat="1">
      <c r="A14" s="107">
        <v>7</v>
      </c>
      <c r="B14" s="163" t="s">
        <v>78</v>
      </c>
      <c r="C14" s="367">
        <v>0</v>
      </c>
      <c r="D14" s="367"/>
      <c r="E14" s="367">
        <v>0</v>
      </c>
      <c r="F14" s="367"/>
      <c r="G14" s="367">
        <v>0</v>
      </c>
      <c r="H14" s="367"/>
      <c r="I14" s="367">
        <v>0</v>
      </c>
      <c r="J14" s="367"/>
      <c r="K14" s="367">
        <v>0</v>
      </c>
      <c r="L14" s="367"/>
      <c r="M14" s="367">
        <v>2561353805.8581214</v>
      </c>
      <c r="N14" s="367">
        <v>366738502.57037002</v>
      </c>
      <c r="O14" s="367">
        <v>82316049.880079001</v>
      </c>
      <c r="P14" s="367"/>
      <c r="Q14" s="367">
        <v>0</v>
      </c>
      <c r="R14" s="368"/>
      <c r="S14" s="401">
        <f t="shared" si="0"/>
        <v>3051566383.24861</v>
      </c>
    </row>
    <row r="15" spans="1:19" s="146" customFormat="1">
      <c r="A15" s="107">
        <v>8</v>
      </c>
      <c r="B15" s="163" t="s">
        <v>79</v>
      </c>
      <c r="C15" s="367">
        <v>0</v>
      </c>
      <c r="D15" s="367"/>
      <c r="E15" s="367">
        <v>0</v>
      </c>
      <c r="F15" s="367"/>
      <c r="G15" s="367">
        <v>0</v>
      </c>
      <c r="H15" s="367"/>
      <c r="I15" s="367">
        <v>0</v>
      </c>
      <c r="J15" s="367"/>
      <c r="K15" s="367">
        <v>3186468508.1122999</v>
      </c>
      <c r="L15" s="367">
        <v>120631765.68165</v>
      </c>
      <c r="M15" s="367">
        <v>0</v>
      </c>
      <c r="N15" s="367">
        <v>0</v>
      </c>
      <c r="O15" s="367">
        <v>0</v>
      </c>
      <c r="P15" s="367"/>
      <c r="Q15" s="367">
        <v>0</v>
      </c>
      <c r="R15" s="368"/>
      <c r="S15" s="401">
        <f t="shared" si="0"/>
        <v>2480325205.3454628</v>
      </c>
    </row>
    <row r="16" spans="1:19" s="146" customFormat="1">
      <c r="A16" s="107">
        <v>9</v>
      </c>
      <c r="B16" s="163" t="s">
        <v>80</v>
      </c>
      <c r="C16" s="367">
        <v>0</v>
      </c>
      <c r="D16" s="367"/>
      <c r="E16" s="367">
        <v>0</v>
      </c>
      <c r="F16" s="367"/>
      <c r="G16" s="367">
        <v>1375087641.8829</v>
      </c>
      <c r="H16" s="367"/>
      <c r="I16" s="367">
        <v>0</v>
      </c>
      <c r="J16" s="367"/>
      <c r="K16" s="367">
        <v>0</v>
      </c>
      <c r="L16" s="367"/>
      <c r="M16" s="367">
        <v>0</v>
      </c>
      <c r="N16" s="367"/>
      <c r="O16" s="367">
        <v>0</v>
      </c>
      <c r="P16" s="367"/>
      <c r="Q16" s="367">
        <v>0</v>
      </c>
      <c r="R16" s="368"/>
      <c r="S16" s="401">
        <f t="shared" si="0"/>
        <v>481280674.65901494</v>
      </c>
    </row>
    <row r="17" spans="1:19" s="146" customFormat="1">
      <c r="A17" s="107">
        <v>10</v>
      </c>
      <c r="B17" s="163" t="s">
        <v>74</v>
      </c>
      <c r="C17" s="367">
        <v>0</v>
      </c>
      <c r="D17" s="367"/>
      <c r="E17" s="367">
        <v>0</v>
      </c>
      <c r="F17" s="367"/>
      <c r="G17" s="367">
        <v>0</v>
      </c>
      <c r="H17" s="367"/>
      <c r="I17" s="367">
        <v>5858496.3930390086</v>
      </c>
      <c r="J17" s="367"/>
      <c r="K17" s="367">
        <v>0</v>
      </c>
      <c r="L17" s="367"/>
      <c r="M17" s="367">
        <v>95032387.390386313</v>
      </c>
      <c r="N17" s="367"/>
      <c r="O17" s="367">
        <v>50460667.854774699</v>
      </c>
      <c r="P17" s="367"/>
      <c r="Q17" s="367">
        <v>0</v>
      </c>
      <c r="R17" s="368"/>
      <c r="S17" s="401">
        <f t="shared" si="0"/>
        <v>173652637.36906785</v>
      </c>
    </row>
    <row r="18" spans="1:19" s="146" customFormat="1">
      <c r="A18" s="107">
        <v>11</v>
      </c>
      <c r="B18" s="163" t="s">
        <v>75</v>
      </c>
      <c r="C18" s="367">
        <v>0</v>
      </c>
      <c r="D18" s="367"/>
      <c r="E18" s="367">
        <v>0</v>
      </c>
      <c r="F18" s="367"/>
      <c r="G18" s="367">
        <v>0</v>
      </c>
      <c r="H18" s="367"/>
      <c r="I18" s="367">
        <v>0</v>
      </c>
      <c r="J18" s="367"/>
      <c r="K18" s="367">
        <v>0</v>
      </c>
      <c r="L18" s="367"/>
      <c r="M18" s="367">
        <v>550473579.18130004</v>
      </c>
      <c r="N18" s="367"/>
      <c r="O18" s="367">
        <v>243980481.42309999</v>
      </c>
      <c r="P18" s="367"/>
      <c r="Q18" s="367">
        <v>34268688</v>
      </c>
      <c r="R18" s="368"/>
      <c r="S18" s="401">
        <f t="shared" si="0"/>
        <v>1002116021.31595</v>
      </c>
    </row>
    <row r="19" spans="1:19" s="146" customFormat="1">
      <c r="A19" s="107">
        <v>12</v>
      </c>
      <c r="B19" s="163" t="s">
        <v>76</v>
      </c>
      <c r="C19" s="367">
        <v>0</v>
      </c>
      <c r="D19" s="367"/>
      <c r="E19" s="367">
        <v>0</v>
      </c>
      <c r="F19" s="367"/>
      <c r="G19" s="367">
        <v>0</v>
      </c>
      <c r="H19" s="367"/>
      <c r="I19" s="367">
        <v>0</v>
      </c>
      <c r="J19" s="367"/>
      <c r="K19" s="367">
        <v>0</v>
      </c>
      <c r="L19" s="367"/>
      <c r="M19" s="367">
        <v>0</v>
      </c>
      <c r="N19" s="367"/>
      <c r="O19" s="367">
        <v>0</v>
      </c>
      <c r="P19" s="367"/>
      <c r="Q19" s="367">
        <v>0</v>
      </c>
      <c r="R19" s="368"/>
      <c r="S19" s="401">
        <f t="shared" si="0"/>
        <v>0</v>
      </c>
    </row>
    <row r="20" spans="1:19" s="146" customFormat="1">
      <c r="A20" s="107">
        <v>13</v>
      </c>
      <c r="B20" s="163" t="s">
        <v>77</v>
      </c>
      <c r="C20" s="367">
        <v>0</v>
      </c>
      <c r="D20" s="367"/>
      <c r="E20" s="367">
        <v>0</v>
      </c>
      <c r="F20" s="367"/>
      <c r="G20" s="367">
        <v>0</v>
      </c>
      <c r="H20" s="367"/>
      <c r="I20" s="367">
        <v>0</v>
      </c>
      <c r="J20" s="367"/>
      <c r="K20" s="367">
        <v>0</v>
      </c>
      <c r="L20" s="367"/>
      <c r="M20" s="367">
        <v>0</v>
      </c>
      <c r="N20" s="367"/>
      <c r="O20" s="367">
        <v>0</v>
      </c>
      <c r="P20" s="367"/>
      <c r="Q20" s="367">
        <v>0</v>
      </c>
      <c r="R20" s="368"/>
      <c r="S20" s="401">
        <f t="shared" si="0"/>
        <v>0</v>
      </c>
    </row>
    <row r="21" spans="1:19" s="146" customFormat="1">
      <c r="A21" s="107">
        <v>14</v>
      </c>
      <c r="B21" s="163" t="s">
        <v>255</v>
      </c>
      <c r="C21" s="367">
        <v>423196334.58499998</v>
      </c>
      <c r="D21" s="367"/>
      <c r="E21" s="367">
        <v>0</v>
      </c>
      <c r="F21" s="367"/>
      <c r="G21" s="367">
        <v>0</v>
      </c>
      <c r="H21" s="367"/>
      <c r="I21" s="367">
        <v>0</v>
      </c>
      <c r="J21" s="367"/>
      <c r="K21" s="367">
        <v>0</v>
      </c>
      <c r="L21" s="367"/>
      <c r="M21" s="367">
        <v>582014138.45219433</v>
      </c>
      <c r="N21" s="367"/>
      <c r="O21" s="367">
        <v>0</v>
      </c>
      <c r="P21" s="367"/>
      <c r="Q21" s="367">
        <v>109044434.25147226</v>
      </c>
      <c r="R21" s="368"/>
      <c r="S21" s="401">
        <f t="shared" si="0"/>
        <v>854625224.08087492</v>
      </c>
    </row>
    <row r="22" spans="1:19" ht="13.5" thickBot="1">
      <c r="A22" s="91"/>
      <c r="B22" s="147" t="s">
        <v>73</v>
      </c>
      <c r="C22" s="262">
        <f>SUM(C8:C21)</f>
        <v>2265375890.6412001</v>
      </c>
      <c r="D22" s="262">
        <f t="shared" ref="D22:S22" si="1">SUM(D8:D21)</f>
        <v>0</v>
      </c>
      <c r="E22" s="262">
        <f t="shared" si="1"/>
        <v>851818002.91989994</v>
      </c>
      <c r="F22" s="262">
        <f t="shared" si="1"/>
        <v>0</v>
      </c>
      <c r="G22" s="262">
        <f t="shared" si="1"/>
        <v>1375087641.8829</v>
      </c>
      <c r="H22" s="262">
        <f t="shared" si="1"/>
        <v>0</v>
      </c>
      <c r="I22" s="262">
        <f t="shared" si="1"/>
        <v>68170127.916439012</v>
      </c>
      <c r="J22" s="262">
        <f t="shared" si="1"/>
        <v>0</v>
      </c>
      <c r="K22" s="262">
        <f t="shared" si="1"/>
        <v>3186468508.1122999</v>
      </c>
      <c r="L22" s="262">
        <f t="shared" si="1"/>
        <v>120631765.68165</v>
      </c>
      <c r="M22" s="262">
        <f t="shared" si="1"/>
        <v>5038971490.0951014</v>
      </c>
      <c r="N22" s="262">
        <f t="shared" si="1"/>
        <v>366738502.57037002</v>
      </c>
      <c r="O22" s="262">
        <f t="shared" si="1"/>
        <v>376757494.35795367</v>
      </c>
      <c r="P22" s="262">
        <f t="shared" si="1"/>
        <v>0</v>
      </c>
      <c r="Q22" s="262">
        <f t="shared" si="1"/>
        <v>143313122.25147226</v>
      </c>
      <c r="R22" s="262">
        <f t="shared" si="1"/>
        <v>0</v>
      </c>
      <c r="S22" s="402">
        <f t="shared" si="1"/>
        <v>9495183584.3777599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zoomScaleNormal="100" workbookViewId="0">
      <pane xSplit="2" ySplit="6" topLeftCell="Q7"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195</v>
      </c>
      <c r="B1" s="376" t="str">
        <f>'1. key ratios'!B1</f>
        <v>სს ”საქართველოს ბანკი”</v>
      </c>
    </row>
    <row r="2" spans="1:22">
      <c r="A2" s="2" t="s">
        <v>196</v>
      </c>
      <c r="B2" s="377">
        <f>'1. key ratios'!B2</f>
        <v>43373</v>
      </c>
    </row>
    <row r="4" spans="1:22" ht="27.75" thickBot="1">
      <c r="A4" s="2" t="s">
        <v>346</v>
      </c>
      <c r="B4" s="278" t="s">
        <v>369</v>
      </c>
      <c r="V4" s="188" t="s">
        <v>99</v>
      </c>
    </row>
    <row r="5" spans="1:22">
      <c r="A5" s="90"/>
      <c r="B5" s="144"/>
      <c r="C5" s="536" t="s">
        <v>205</v>
      </c>
      <c r="D5" s="536"/>
      <c r="E5" s="536"/>
      <c r="F5" s="536"/>
      <c r="G5" s="536"/>
      <c r="H5" s="536"/>
      <c r="I5" s="536"/>
      <c r="J5" s="536"/>
      <c r="K5" s="536"/>
      <c r="L5" s="536"/>
      <c r="M5" s="536" t="s">
        <v>206</v>
      </c>
      <c r="N5" s="536"/>
      <c r="O5" s="536"/>
      <c r="P5" s="536"/>
      <c r="Q5" s="536"/>
      <c r="R5" s="536"/>
      <c r="S5" s="536"/>
      <c r="T5" s="539" t="s">
        <v>367</v>
      </c>
      <c r="U5" s="539" t="s">
        <v>366</v>
      </c>
      <c r="V5" s="537" t="s">
        <v>207</v>
      </c>
    </row>
    <row r="6" spans="1:22" s="61" customFormat="1" ht="140.25">
      <c r="A6" s="447"/>
      <c r="B6" s="454"/>
      <c r="C6" s="448" t="s">
        <v>208</v>
      </c>
      <c r="D6" s="448" t="s">
        <v>209</v>
      </c>
      <c r="E6" s="449" t="s">
        <v>210</v>
      </c>
      <c r="F6" s="450" t="s">
        <v>361</v>
      </c>
      <c r="G6" s="448" t="s">
        <v>211</v>
      </c>
      <c r="H6" s="448" t="s">
        <v>212</v>
      </c>
      <c r="I6" s="448" t="s">
        <v>213</v>
      </c>
      <c r="J6" s="448" t="s">
        <v>254</v>
      </c>
      <c r="K6" s="448" t="s">
        <v>214</v>
      </c>
      <c r="L6" s="448" t="s">
        <v>215</v>
      </c>
      <c r="M6" s="448" t="s">
        <v>216</v>
      </c>
      <c r="N6" s="448" t="s">
        <v>217</v>
      </c>
      <c r="O6" s="448" t="s">
        <v>218</v>
      </c>
      <c r="P6" s="448" t="s">
        <v>219</v>
      </c>
      <c r="Q6" s="448" t="s">
        <v>220</v>
      </c>
      <c r="R6" s="448" t="s">
        <v>221</v>
      </c>
      <c r="S6" s="448" t="s">
        <v>222</v>
      </c>
      <c r="T6" s="540"/>
      <c r="U6" s="540"/>
      <c r="V6" s="538"/>
    </row>
    <row r="7" spans="1:22" s="146" customFormat="1">
      <c r="A7" s="451">
        <v>1</v>
      </c>
      <c r="B7" s="455" t="s">
        <v>223</v>
      </c>
      <c r="C7" s="452"/>
      <c r="D7" s="452">
        <v>0</v>
      </c>
      <c r="E7" s="452"/>
      <c r="F7" s="452"/>
      <c r="G7" s="452"/>
      <c r="H7" s="452"/>
      <c r="I7" s="452"/>
      <c r="J7" s="452"/>
      <c r="K7" s="452"/>
      <c r="L7" s="452"/>
      <c r="M7" s="452">
        <v>0</v>
      </c>
      <c r="N7" s="452"/>
      <c r="O7" s="452"/>
      <c r="P7" s="452"/>
      <c r="Q7" s="452"/>
      <c r="R7" s="452">
        <v>0</v>
      </c>
      <c r="S7" s="452"/>
      <c r="T7" s="453">
        <v>0</v>
      </c>
      <c r="U7" s="452"/>
      <c r="V7" s="456">
        <f>SUM(C7:S7)</f>
        <v>0</v>
      </c>
    </row>
    <row r="8" spans="1:22" s="146" customFormat="1">
      <c r="A8" s="451">
        <v>2</v>
      </c>
      <c r="B8" s="455" t="s">
        <v>224</v>
      </c>
      <c r="C8" s="452"/>
      <c r="D8" s="452">
        <v>0</v>
      </c>
      <c r="E8" s="452"/>
      <c r="F8" s="452"/>
      <c r="G8" s="452"/>
      <c r="H8" s="452"/>
      <c r="I8" s="452"/>
      <c r="J8" s="452"/>
      <c r="K8" s="452"/>
      <c r="L8" s="452"/>
      <c r="M8" s="452"/>
      <c r="N8" s="452"/>
      <c r="O8" s="452"/>
      <c r="P8" s="452"/>
      <c r="Q8" s="452"/>
      <c r="R8" s="452">
        <v>0</v>
      </c>
      <c r="S8" s="452"/>
      <c r="T8" s="453">
        <v>0</v>
      </c>
      <c r="U8" s="452"/>
      <c r="V8" s="456">
        <f t="shared" ref="V8:V20" si="0">SUM(C8:S8)</f>
        <v>0</v>
      </c>
    </row>
    <row r="9" spans="1:22" s="146" customFormat="1">
      <c r="A9" s="451">
        <v>3</v>
      </c>
      <c r="B9" s="455" t="s">
        <v>225</v>
      </c>
      <c r="C9" s="452"/>
      <c r="D9" s="452">
        <v>0</v>
      </c>
      <c r="E9" s="452"/>
      <c r="F9" s="452"/>
      <c r="G9" s="452"/>
      <c r="H9" s="452"/>
      <c r="I9" s="452"/>
      <c r="J9" s="452"/>
      <c r="K9" s="452"/>
      <c r="L9" s="452"/>
      <c r="M9" s="452"/>
      <c r="N9" s="452"/>
      <c r="O9" s="452"/>
      <c r="P9" s="452"/>
      <c r="Q9" s="452"/>
      <c r="R9" s="452">
        <v>0</v>
      </c>
      <c r="S9" s="452"/>
      <c r="T9" s="453">
        <v>0</v>
      </c>
      <c r="U9" s="452"/>
      <c r="V9" s="456">
        <f>SUM(C9:S9)</f>
        <v>0</v>
      </c>
    </row>
    <row r="10" spans="1:22" s="146" customFormat="1">
      <c r="A10" s="451">
        <v>4</v>
      </c>
      <c r="B10" s="455" t="s">
        <v>226</v>
      </c>
      <c r="C10" s="452"/>
      <c r="D10" s="452">
        <v>0</v>
      </c>
      <c r="E10" s="452"/>
      <c r="F10" s="452"/>
      <c r="G10" s="452"/>
      <c r="H10" s="452"/>
      <c r="I10" s="452"/>
      <c r="J10" s="452"/>
      <c r="K10" s="452"/>
      <c r="L10" s="452"/>
      <c r="M10" s="452"/>
      <c r="N10" s="452"/>
      <c r="O10" s="452"/>
      <c r="P10" s="452"/>
      <c r="Q10" s="452"/>
      <c r="R10" s="452">
        <v>0</v>
      </c>
      <c r="S10" s="452"/>
      <c r="T10" s="453">
        <v>0</v>
      </c>
      <c r="U10" s="452"/>
      <c r="V10" s="456">
        <f t="shared" si="0"/>
        <v>0</v>
      </c>
    </row>
    <row r="11" spans="1:22" s="146" customFormat="1">
      <c r="A11" s="451">
        <v>5</v>
      </c>
      <c r="B11" s="455" t="s">
        <v>227</v>
      </c>
      <c r="C11" s="452"/>
      <c r="D11" s="452">
        <v>0</v>
      </c>
      <c r="E11" s="452"/>
      <c r="F11" s="452"/>
      <c r="G11" s="452"/>
      <c r="H11" s="452"/>
      <c r="I11" s="452"/>
      <c r="J11" s="452"/>
      <c r="K11" s="452"/>
      <c r="L11" s="452"/>
      <c r="M11" s="452"/>
      <c r="N11" s="452"/>
      <c r="O11" s="452"/>
      <c r="P11" s="452"/>
      <c r="Q11" s="452"/>
      <c r="R11" s="452">
        <v>0</v>
      </c>
      <c r="S11" s="452"/>
      <c r="T11" s="453">
        <v>0</v>
      </c>
      <c r="U11" s="452"/>
      <c r="V11" s="456">
        <f t="shared" si="0"/>
        <v>0</v>
      </c>
    </row>
    <row r="12" spans="1:22" s="146" customFormat="1">
      <c r="A12" s="451">
        <v>6</v>
      </c>
      <c r="B12" s="455" t="s">
        <v>228</v>
      </c>
      <c r="C12" s="452"/>
      <c r="D12" s="452">
        <v>0</v>
      </c>
      <c r="E12" s="452"/>
      <c r="F12" s="452"/>
      <c r="G12" s="452"/>
      <c r="H12" s="452"/>
      <c r="I12" s="452"/>
      <c r="J12" s="452"/>
      <c r="K12" s="452"/>
      <c r="L12" s="452"/>
      <c r="M12" s="452"/>
      <c r="N12" s="452"/>
      <c r="O12" s="452"/>
      <c r="P12" s="452"/>
      <c r="Q12" s="452"/>
      <c r="R12" s="452">
        <v>0</v>
      </c>
      <c r="S12" s="452"/>
      <c r="T12" s="453">
        <v>0</v>
      </c>
      <c r="U12" s="452"/>
      <c r="V12" s="456">
        <f t="shared" si="0"/>
        <v>0</v>
      </c>
    </row>
    <row r="13" spans="1:22" s="146" customFormat="1">
      <c r="A13" s="451">
        <v>7</v>
      </c>
      <c r="B13" s="455" t="s">
        <v>78</v>
      </c>
      <c r="C13" s="452"/>
      <c r="D13" s="452">
        <v>173045220.271</v>
      </c>
      <c r="E13" s="452"/>
      <c r="F13" s="452"/>
      <c r="G13" s="452"/>
      <c r="H13" s="452"/>
      <c r="I13" s="452"/>
      <c r="J13" s="452"/>
      <c r="K13" s="452"/>
      <c r="L13" s="452"/>
      <c r="M13" s="452"/>
      <c r="N13" s="452"/>
      <c r="O13" s="452"/>
      <c r="P13" s="452"/>
      <c r="Q13" s="452"/>
      <c r="R13" s="452">
        <v>26917270.713399999</v>
      </c>
      <c r="S13" s="452"/>
      <c r="T13" s="453">
        <v>140268254.31110001</v>
      </c>
      <c r="U13" s="452">
        <v>59694236.673299991</v>
      </c>
      <c r="V13" s="456">
        <f t="shared" si="0"/>
        <v>199962490.9844</v>
      </c>
    </row>
    <row r="14" spans="1:22" s="146" customFormat="1">
      <c r="A14" s="451">
        <v>8</v>
      </c>
      <c r="B14" s="455" t="s">
        <v>79</v>
      </c>
      <c r="C14" s="452"/>
      <c r="D14" s="452">
        <v>26802901.231899999</v>
      </c>
      <c r="E14" s="452"/>
      <c r="F14" s="452"/>
      <c r="G14" s="452"/>
      <c r="H14" s="452"/>
      <c r="I14" s="452"/>
      <c r="J14" s="452">
        <v>0</v>
      </c>
      <c r="K14" s="452"/>
      <c r="L14" s="452"/>
      <c r="M14" s="452"/>
      <c r="N14" s="452"/>
      <c r="O14" s="452"/>
      <c r="P14" s="452"/>
      <c r="Q14" s="452"/>
      <c r="R14" s="452">
        <v>0</v>
      </c>
      <c r="S14" s="452"/>
      <c r="T14" s="453">
        <v>26802901.231899999</v>
      </c>
      <c r="U14" s="452"/>
      <c r="V14" s="456">
        <f t="shared" si="0"/>
        <v>26802901.231899999</v>
      </c>
    </row>
    <row r="15" spans="1:22" s="146" customFormat="1">
      <c r="A15" s="451">
        <v>9</v>
      </c>
      <c r="B15" s="455" t="s">
        <v>80</v>
      </c>
      <c r="C15" s="452"/>
      <c r="D15" s="452">
        <v>446526.12569999998</v>
      </c>
      <c r="E15" s="452"/>
      <c r="F15" s="452"/>
      <c r="G15" s="452"/>
      <c r="H15" s="452"/>
      <c r="I15" s="452"/>
      <c r="J15" s="452"/>
      <c r="K15" s="452"/>
      <c r="L15" s="452"/>
      <c r="M15" s="452"/>
      <c r="N15" s="452"/>
      <c r="O15" s="452"/>
      <c r="P15" s="452"/>
      <c r="Q15" s="452"/>
      <c r="R15" s="452">
        <v>0</v>
      </c>
      <c r="S15" s="452"/>
      <c r="T15" s="453">
        <v>446526.12569999998</v>
      </c>
      <c r="U15" s="452"/>
      <c r="V15" s="456">
        <f t="shared" si="0"/>
        <v>446526.12569999998</v>
      </c>
    </row>
    <row r="16" spans="1:22" s="146" customFormat="1">
      <c r="A16" s="451">
        <v>10</v>
      </c>
      <c r="B16" s="455" t="s">
        <v>74</v>
      </c>
      <c r="C16" s="452"/>
      <c r="D16" s="452">
        <v>289015.37800000003</v>
      </c>
      <c r="E16" s="452"/>
      <c r="F16" s="452"/>
      <c r="G16" s="452"/>
      <c r="H16" s="452"/>
      <c r="I16" s="452"/>
      <c r="J16" s="452"/>
      <c r="K16" s="452"/>
      <c r="L16" s="452"/>
      <c r="M16" s="452"/>
      <c r="N16" s="452"/>
      <c r="O16" s="452"/>
      <c r="P16" s="452"/>
      <c r="Q16" s="452"/>
      <c r="R16" s="452">
        <v>0</v>
      </c>
      <c r="S16" s="452"/>
      <c r="T16" s="453">
        <v>289015.37800000003</v>
      </c>
      <c r="U16" s="452"/>
      <c r="V16" s="456">
        <f t="shared" si="0"/>
        <v>289015.37800000003</v>
      </c>
    </row>
    <row r="17" spans="1:22" s="146" customFormat="1">
      <c r="A17" s="451">
        <v>11</v>
      </c>
      <c r="B17" s="455" t="s">
        <v>75</v>
      </c>
      <c r="C17" s="452"/>
      <c r="D17" s="452">
        <v>0</v>
      </c>
      <c r="E17" s="452"/>
      <c r="F17" s="452"/>
      <c r="G17" s="452"/>
      <c r="H17" s="452"/>
      <c r="I17" s="452"/>
      <c r="J17" s="452"/>
      <c r="K17" s="452"/>
      <c r="L17" s="452"/>
      <c r="M17" s="452"/>
      <c r="N17" s="452"/>
      <c r="O17" s="452"/>
      <c r="P17" s="452"/>
      <c r="Q17" s="452"/>
      <c r="R17" s="452">
        <v>0</v>
      </c>
      <c r="S17" s="452"/>
      <c r="T17" s="453">
        <v>0</v>
      </c>
      <c r="U17" s="452"/>
      <c r="V17" s="456">
        <f t="shared" si="0"/>
        <v>0</v>
      </c>
    </row>
    <row r="18" spans="1:22" s="146" customFormat="1">
      <c r="A18" s="451">
        <v>12</v>
      </c>
      <c r="B18" s="455" t="s">
        <v>76</v>
      </c>
      <c r="C18" s="452"/>
      <c r="D18" s="452">
        <v>0</v>
      </c>
      <c r="E18" s="452"/>
      <c r="F18" s="452"/>
      <c r="G18" s="452"/>
      <c r="H18" s="452"/>
      <c r="I18" s="452"/>
      <c r="J18" s="452"/>
      <c r="K18" s="452"/>
      <c r="L18" s="452"/>
      <c r="M18" s="452"/>
      <c r="N18" s="452"/>
      <c r="O18" s="452"/>
      <c r="P18" s="452"/>
      <c r="Q18" s="452"/>
      <c r="R18" s="452">
        <v>0</v>
      </c>
      <c r="S18" s="452"/>
      <c r="T18" s="453">
        <v>0</v>
      </c>
      <c r="U18" s="452"/>
      <c r="V18" s="456">
        <f t="shared" si="0"/>
        <v>0</v>
      </c>
    </row>
    <row r="19" spans="1:22" s="146" customFormat="1">
      <c r="A19" s="451">
        <v>13</v>
      </c>
      <c r="B19" s="455" t="s">
        <v>77</v>
      </c>
      <c r="C19" s="452"/>
      <c r="D19" s="452">
        <v>0</v>
      </c>
      <c r="E19" s="452"/>
      <c r="F19" s="452"/>
      <c r="G19" s="452"/>
      <c r="H19" s="452"/>
      <c r="I19" s="452"/>
      <c r="J19" s="452"/>
      <c r="K19" s="452"/>
      <c r="L19" s="452"/>
      <c r="M19" s="452"/>
      <c r="N19" s="452"/>
      <c r="O19" s="452"/>
      <c r="P19" s="452"/>
      <c r="Q19" s="452"/>
      <c r="R19" s="452">
        <v>0</v>
      </c>
      <c r="S19" s="452"/>
      <c r="T19" s="453">
        <v>0</v>
      </c>
      <c r="U19" s="452"/>
      <c r="V19" s="456">
        <f t="shared" si="0"/>
        <v>0</v>
      </c>
    </row>
    <row r="20" spans="1:22" s="146" customFormat="1">
      <c r="A20" s="451">
        <v>14</v>
      </c>
      <c r="B20" s="455" t="s">
        <v>255</v>
      </c>
      <c r="C20" s="452"/>
      <c r="D20" s="452">
        <v>0</v>
      </c>
      <c r="E20" s="452"/>
      <c r="F20" s="452"/>
      <c r="G20" s="452"/>
      <c r="H20" s="452"/>
      <c r="I20" s="452"/>
      <c r="J20" s="452"/>
      <c r="K20" s="452"/>
      <c r="L20" s="452"/>
      <c r="M20" s="452"/>
      <c r="N20" s="452"/>
      <c r="O20" s="452"/>
      <c r="P20" s="452"/>
      <c r="Q20" s="452"/>
      <c r="R20" s="452">
        <v>0</v>
      </c>
      <c r="S20" s="452"/>
      <c r="T20" s="453">
        <v>0</v>
      </c>
      <c r="U20" s="452"/>
      <c r="V20" s="456">
        <f t="shared" si="0"/>
        <v>0</v>
      </c>
    </row>
    <row r="21" spans="1:22" ht="13.5" thickBot="1">
      <c r="A21" s="91"/>
      <c r="B21" s="147" t="s">
        <v>73</v>
      </c>
      <c r="C21" s="262">
        <f>SUM(C7:C20)</f>
        <v>0</v>
      </c>
      <c r="D21" s="262">
        <f t="shared" ref="D21:V21" si="1">SUM(D7:D20)</f>
        <v>200583663.00659999</v>
      </c>
      <c r="E21" s="262">
        <f t="shared" si="1"/>
        <v>0</v>
      </c>
      <c r="F21" s="262">
        <f t="shared" si="1"/>
        <v>0</v>
      </c>
      <c r="G21" s="262">
        <f t="shared" si="1"/>
        <v>0</v>
      </c>
      <c r="H21" s="262">
        <f t="shared" si="1"/>
        <v>0</v>
      </c>
      <c r="I21" s="262">
        <f t="shared" si="1"/>
        <v>0</v>
      </c>
      <c r="J21" s="262">
        <f t="shared" si="1"/>
        <v>0</v>
      </c>
      <c r="K21" s="262">
        <f t="shared" si="1"/>
        <v>0</v>
      </c>
      <c r="L21" s="262">
        <f t="shared" si="1"/>
        <v>0</v>
      </c>
      <c r="M21" s="262">
        <f t="shared" si="1"/>
        <v>0</v>
      </c>
      <c r="N21" s="262">
        <f t="shared" si="1"/>
        <v>0</v>
      </c>
      <c r="O21" s="262">
        <f t="shared" si="1"/>
        <v>0</v>
      </c>
      <c r="P21" s="262">
        <f t="shared" si="1"/>
        <v>0</v>
      </c>
      <c r="Q21" s="262">
        <f t="shared" si="1"/>
        <v>0</v>
      </c>
      <c r="R21" s="262">
        <f t="shared" si="1"/>
        <v>26917270.713399999</v>
      </c>
      <c r="S21" s="262">
        <f t="shared" si="1"/>
        <v>0</v>
      </c>
      <c r="T21" s="262">
        <f>SUM(T7:T20)</f>
        <v>167806697.0467</v>
      </c>
      <c r="U21" s="262">
        <f t="shared" si="1"/>
        <v>59694236.673299991</v>
      </c>
      <c r="V21" s="263">
        <f t="shared" si="1"/>
        <v>227500933.72</v>
      </c>
    </row>
    <row r="24" spans="1:22">
      <c r="A24" s="14"/>
      <c r="B24" s="14"/>
      <c r="C24" s="65"/>
      <c r="D24" s="65"/>
      <c r="E24" s="65"/>
    </row>
    <row r="25" spans="1:22">
      <c r="A25" s="88"/>
      <c r="B25" s="88"/>
      <c r="C25" s="14"/>
      <c r="D25" s="65"/>
      <c r="E25" s="65"/>
    </row>
    <row r="26" spans="1:22">
      <c r="A26" s="88"/>
      <c r="B26" s="89"/>
      <c r="C26" s="14"/>
      <c r="D26" s="65"/>
      <c r="E26" s="65"/>
    </row>
    <row r="27" spans="1:22">
      <c r="A27" s="88"/>
      <c r="B27" s="88"/>
      <c r="C27" s="14"/>
      <c r="D27" s="65"/>
      <c r="E27" s="65"/>
    </row>
    <row r="28" spans="1:22">
      <c r="A28" s="88"/>
      <c r="B28" s="89"/>
      <c r="C28" s="14"/>
      <c r="D28" s="65"/>
      <c r="E28" s="65"/>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195</v>
      </c>
      <c r="B1" s="376" t="str">
        <f>'1. key ratios'!B1</f>
        <v>სს ”საქართველოს ბანკი”</v>
      </c>
    </row>
    <row r="2" spans="1:9">
      <c r="A2" s="2" t="s">
        <v>196</v>
      </c>
      <c r="B2" s="377">
        <f>'1. key ratios'!B2</f>
        <v>43373</v>
      </c>
    </row>
    <row r="4" spans="1:9" ht="13.5" thickBot="1">
      <c r="A4" s="2" t="s">
        <v>347</v>
      </c>
      <c r="B4" s="275" t="s">
        <v>370</v>
      </c>
    </row>
    <row r="5" spans="1:9">
      <c r="A5" s="90"/>
      <c r="B5" s="144"/>
      <c r="C5" s="148" t="s">
        <v>0</v>
      </c>
      <c r="D5" s="148" t="s">
        <v>1</v>
      </c>
      <c r="E5" s="148" t="s">
        <v>2</v>
      </c>
      <c r="F5" s="148" t="s">
        <v>3</v>
      </c>
      <c r="G5" s="273" t="s">
        <v>4</v>
      </c>
      <c r="H5" s="149" t="s">
        <v>9</v>
      </c>
      <c r="I5" s="20"/>
    </row>
    <row r="6" spans="1:9" ht="15" customHeight="1">
      <c r="A6" s="143"/>
      <c r="B6" s="18"/>
      <c r="C6" s="541" t="s">
        <v>362</v>
      </c>
      <c r="D6" s="545" t="s">
        <v>372</v>
      </c>
      <c r="E6" s="546"/>
      <c r="F6" s="541" t="s">
        <v>373</v>
      </c>
      <c r="G6" s="541" t="s">
        <v>374</v>
      </c>
      <c r="H6" s="543" t="s">
        <v>364</v>
      </c>
      <c r="I6" s="20"/>
    </row>
    <row r="7" spans="1:9" ht="76.5">
      <c r="A7" s="143"/>
      <c r="B7" s="18"/>
      <c r="C7" s="542"/>
      <c r="D7" s="274" t="s">
        <v>365</v>
      </c>
      <c r="E7" s="274" t="s">
        <v>363</v>
      </c>
      <c r="F7" s="542"/>
      <c r="G7" s="542"/>
      <c r="H7" s="544"/>
      <c r="I7" s="20"/>
    </row>
    <row r="8" spans="1:9">
      <c r="A8" s="85">
        <v>1</v>
      </c>
      <c r="B8" s="67" t="s">
        <v>223</v>
      </c>
      <c r="C8" s="369">
        <v>2347431029.9179001</v>
      </c>
      <c r="D8" s="370"/>
      <c r="E8" s="369"/>
      <c r="F8" s="369">
        <v>1233928026.6963999</v>
      </c>
      <c r="G8" s="371">
        <f>F8</f>
        <v>1233928026.6963999</v>
      </c>
      <c r="H8" s="279">
        <f>G8/(C8+E8)</f>
        <v>0.52565038587717561</v>
      </c>
    </row>
    <row r="9" spans="1:9" ht="15" customHeight="1">
      <c r="A9" s="85">
        <v>2</v>
      </c>
      <c r="B9" s="67" t="s">
        <v>224</v>
      </c>
      <c r="C9" s="369">
        <v>0</v>
      </c>
      <c r="D9" s="370"/>
      <c r="E9" s="369"/>
      <c r="F9" s="369"/>
      <c r="G9" s="371">
        <f t="shared" ref="G9:G21" si="0">F9</f>
        <v>0</v>
      </c>
      <c r="H9" s="279" t="e">
        <f t="shared" ref="H9:H21" si="1">G9/(C9+E9)</f>
        <v>#DIV/0!</v>
      </c>
    </row>
    <row r="10" spans="1:9">
      <c r="A10" s="85">
        <v>3</v>
      </c>
      <c r="B10" s="67" t="s">
        <v>225</v>
      </c>
      <c r="C10" s="369">
        <v>0</v>
      </c>
      <c r="D10" s="370"/>
      <c r="E10" s="369"/>
      <c r="F10" s="369"/>
      <c r="G10" s="371">
        <f t="shared" si="0"/>
        <v>0</v>
      </c>
      <c r="H10" s="279" t="e">
        <f t="shared" si="1"/>
        <v>#DIV/0!</v>
      </c>
    </row>
    <row r="11" spans="1:9">
      <c r="A11" s="85">
        <v>4</v>
      </c>
      <c r="B11" s="67" t="s">
        <v>226</v>
      </c>
      <c r="C11" s="369">
        <v>0</v>
      </c>
      <c r="D11" s="370"/>
      <c r="E11" s="369"/>
      <c r="F11" s="369"/>
      <c r="G11" s="371">
        <f t="shared" si="0"/>
        <v>0</v>
      </c>
      <c r="H11" s="279" t="e">
        <f t="shared" si="1"/>
        <v>#DIV/0!</v>
      </c>
    </row>
    <row r="12" spans="1:9">
      <c r="A12" s="85">
        <v>5</v>
      </c>
      <c r="B12" s="67" t="s">
        <v>227</v>
      </c>
      <c r="C12" s="369">
        <v>728676552.83469999</v>
      </c>
      <c r="D12" s="370"/>
      <c r="E12" s="369"/>
      <c r="F12" s="369"/>
      <c r="G12" s="371">
        <f t="shared" si="0"/>
        <v>0</v>
      </c>
      <c r="H12" s="279">
        <f t="shared" si="1"/>
        <v>0</v>
      </c>
    </row>
    <row r="13" spans="1:9">
      <c r="A13" s="85">
        <v>6</v>
      </c>
      <c r="B13" s="67" t="s">
        <v>228</v>
      </c>
      <c r="C13" s="369">
        <v>930299482.16000009</v>
      </c>
      <c r="D13" s="370"/>
      <c r="E13" s="369"/>
      <c r="F13" s="369">
        <v>217689411.66238001</v>
      </c>
      <c r="G13" s="371">
        <f t="shared" si="0"/>
        <v>217689411.66238001</v>
      </c>
      <c r="H13" s="279">
        <f t="shared" si="1"/>
        <v>0.23399928285130456</v>
      </c>
    </row>
    <row r="14" spans="1:9">
      <c r="A14" s="85">
        <v>7</v>
      </c>
      <c r="B14" s="67" t="s">
        <v>78</v>
      </c>
      <c r="C14" s="369">
        <v>2643669855.7382002</v>
      </c>
      <c r="D14" s="370">
        <v>869314262.34994984</v>
      </c>
      <c r="E14" s="369">
        <v>366738502.57036996</v>
      </c>
      <c r="F14" s="369">
        <v>3051566383.2486095</v>
      </c>
      <c r="G14" s="371">
        <v>2851603892.2642097</v>
      </c>
      <c r="H14" s="279">
        <f t="shared" si="1"/>
        <v>0.9472481978712064</v>
      </c>
    </row>
    <row r="15" spans="1:9">
      <c r="A15" s="85">
        <v>8</v>
      </c>
      <c r="B15" s="67" t="s">
        <v>79</v>
      </c>
      <c r="C15" s="369">
        <v>3186468508.1122999</v>
      </c>
      <c r="D15" s="370">
        <v>244386105.12134999</v>
      </c>
      <c r="E15" s="369">
        <v>120631765.68165</v>
      </c>
      <c r="F15" s="369">
        <v>2480325205.3454623</v>
      </c>
      <c r="G15" s="371">
        <v>2453522304.1135621</v>
      </c>
      <c r="H15" s="279">
        <f t="shared" si="1"/>
        <v>0.74189534667445933</v>
      </c>
    </row>
    <row r="16" spans="1:9">
      <c r="A16" s="85">
        <v>9</v>
      </c>
      <c r="B16" s="67" t="s">
        <v>80</v>
      </c>
      <c r="C16" s="369">
        <v>1375087641.8829</v>
      </c>
      <c r="D16" s="370"/>
      <c r="E16" s="369"/>
      <c r="F16" s="369">
        <v>481280674.65901494</v>
      </c>
      <c r="G16" s="371">
        <v>480834148.53331494</v>
      </c>
      <c r="H16" s="279">
        <f t="shared" si="1"/>
        <v>0.34967527442462604</v>
      </c>
    </row>
    <row r="17" spans="1:8">
      <c r="A17" s="85">
        <v>10</v>
      </c>
      <c r="B17" s="67" t="s">
        <v>74</v>
      </c>
      <c r="C17" s="369">
        <v>151351551.63820001</v>
      </c>
      <c r="D17" s="370"/>
      <c r="E17" s="369"/>
      <c r="F17" s="369">
        <v>173652637.36906785</v>
      </c>
      <c r="G17" s="371">
        <v>173363621.99106786</v>
      </c>
      <c r="H17" s="279">
        <f t="shared" si="1"/>
        <v>1.145436700943026</v>
      </c>
    </row>
    <row r="18" spans="1:8">
      <c r="A18" s="85">
        <v>11</v>
      </c>
      <c r="B18" s="67" t="s">
        <v>75</v>
      </c>
      <c r="C18" s="369">
        <v>828722748.60440004</v>
      </c>
      <c r="D18" s="370"/>
      <c r="E18" s="369"/>
      <c r="F18" s="369">
        <v>1002116021.31595</v>
      </c>
      <c r="G18" s="371">
        <f t="shared" si="0"/>
        <v>1002116021.31595</v>
      </c>
      <c r="H18" s="279">
        <f t="shared" si="1"/>
        <v>1.2092295318350446</v>
      </c>
    </row>
    <row r="19" spans="1:8">
      <c r="A19" s="85">
        <v>12</v>
      </c>
      <c r="B19" s="67" t="s">
        <v>76</v>
      </c>
      <c r="C19" s="369">
        <v>0</v>
      </c>
      <c r="D19" s="370"/>
      <c r="E19" s="369"/>
      <c r="F19" s="369"/>
      <c r="G19" s="371">
        <f t="shared" si="0"/>
        <v>0</v>
      </c>
      <c r="H19" s="279" t="e">
        <f t="shared" si="1"/>
        <v>#DIV/0!</v>
      </c>
    </row>
    <row r="20" spans="1:8">
      <c r="A20" s="85">
        <v>13</v>
      </c>
      <c r="B20" s="67" t="s">
        <v>77</v>
      </c>
      <c r="C20" s="369">
        <v>0</v>
      </c>
      <c r="D20" s="370"/>
      <c r="E20" s="369"/>
      <c r="F20" s="369"/>
      <c r="G20" s="371">
        <f t="shared" si="0"/>
        <v>0</v>
      </c>
      <c r="H20" s="279" t="e">
        <f t="shared" si="1"/>
        <v>#DIV/0!</v>
      </c>
    </row>
    <row r="21" spans="1:8">
      <c r="A21" s="85">
        <v>14</v>
      </c>
      <c r="B21" s="67" t="s">
        <v>255</v>
      </c>
      <c r="C21" s="369">
        <v>1114254907.2886665</v>
      </c>
      <c r="D21" s="370"/>
      <c r="E21" s="369"/>
      <c r="F21" s="369">
        <v>854625224.08087504</v>
      </c>
      <c r="G21" s="371">
        <f t="shared" si="0"/>
        <v>854625224.08087504</v>
      </c>
      <c r="H21" s="279">
        <f t="shared" si="1"/>
        <v>0.76699256022165307</v>
      </c>
    </row>
    <row r="22" spans="1:8" ht="13.5" thickBot="1">
      <c r="A22" s="145"/>
      <c r="B22" s="150" t="s">
        <v>73</v>
      </c>
      <c r="C22" s="262">
        <f t="shared" ref="C22:G22" si="2">SUM(C8:C21)</f>
        <v>13305962278.177267</v>
      </c>
      <c r="D22" s="262">
        <f t="shared" si="2"/>
        <v>1113700367.4712999</v>
      </c>
      <c r="E22" s="262">
        <f t="shared" si="2"/>
        <v>487370268.25201994</v>
      </c>
      <c r="F22" s="262">
        <f t="shared" si="2"/>
        <v>9495183584.3777599</v>
      </c>
      <c r="G22" s="262">
        <f t="shared" si="2"/>
        <v>9267682650.6577587</v>
      </c>
      <c r="H22" s="280">
        <f>G22/(C22+E22)</f>
        <v>0.67189583224083915</v>
      </c>
    </row>
    <row r="28" spans="1:8" ht="10.5" customHeight="1"/>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33"/>
  <sheetViews>
    <sheetView showGridLines="0" zoomScale="85" zoomScaleNormal="85" workbookViewId="0">
      <pane xSplit="2" ySplit="6" topLeftCell="C7"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cols>
    <col min="1" max="1" width="19.28515625" style="306" customWidth="1"/>
    <col min="2" max="2" width="99.85546875" style="306" bestFit="1" customWidth="1"/>
    <col min="3" max="3" width="13.85546875" style="390" bestFit="1" customWidth="1"/>
    <col min="4" max="4" width="13.42578125" style="390" bestFit="1" customWidth="1"/>
    <col min="5" max="6" width="13.85546875" style="390" bestFit="1" customWidth="1"/>
    <col min="7" max="7" width="13.42578125" style="390" bestFit="1" customWidth="1"/>
    <col min="8" max="8" width="13.85546875" style="390" bestFit="1" customWidth="1"/>
    <col min="9" max="9" width="12.7109375" style="390" bestFit="1" customWidth="1"/>
    <col min="10" max="10" width="13.42578125" style="390" bestFit="1" customWidth="1"/>
    <col min="11" max="11" width="13.85546875" style="390" bestFit="1" customWidth="1"/>
    <col min="12" max="12" width="9.140625" style="306"/>
    <col min="13" max="13" width="22" style="306" bestFit="1" customWidth="1"/>
    <col min="14" max="16384" width="9.140625" style="306"/>
  </cols>
  <sheetData>
    <row r="1" spans="1:13">
      <c r="A1" s="306" t="s">
        <v>195</v>
      </c>
      <c r="B1" s="376" t="str">
        <f>'1. key ratios'!B1</f>
        <v>სს ”საქართველოს ბანკი”</v>
      </c>
    </row>
    <row r="2" spans="1:13">
      <c r="A2" s="306" t="s">
        <v>196</v>
      </c>
      <c r="B2" s="377">
        <f>'1. key ratios'!B2</f>
        <v>43373</v>
      </c>
    </row>
    <row r="3" spans="1:13">
      <c r="B3" s="307"/>
    </row>
    <row r="4" spans="1:13" ht="13.5" thickBot="1">
      <c r="A4" s="306" t="s">
        <v>403</v>
      </c>
      <c r="B4" s="275" t="s">
        <v>402</v>
      </c>
      <c r="M4" s="396"/>
    </row>
    <row r="5" spans="1:13">
      <c r="A5" s="550"/>
      <c r="B5" s="551"/>
      <c r="C5" s="548" t="s">
        <v>448</v>
      </c>
      <c r="D5" s="548"/>
      <c r="E5" s="548"/>
      <c r="F5" s="548" t="s">
        <v>449</v>
      </c>
      <c r="G5" s="548"/>
      <c r="H5" s="548"/>
      <c r="I5" s="548" t="s">
        <v>450</v>
      </c>
      <c r="J5" s="548"/>
      <c r="K5" s="549"/>
    </row>
    <row r="6" spans="1:13">
      <c r="A6" s="304"/>
      <c r="B6" s="305"/>
      <c r="C6" s="397" t="s">
        <v>32</v>
      </c>
      <c r="D6" s="397" t="s">
        <v>102</v>
      </c>
      <c r="E6" s="397" t="s">
        <v>73</v>
      </c>
      <c r="F6" s="397" t="s">
        <v>32</v>
      </c>
      <c r="G6" s="397" t="s">
        <v>102</v>
      </c>
      <c r="H6" s="397" t="s">
        <v>73</v>
      </c>
      <c r="I6" s="397" t="s">
        <v>32</v>
      </c>
      <c r="J6" s="397" t="s">
        <v>102</v>
      </c>
      <c r="K6" s="410" t="s">
        <v>73</v>
      </c>
    </row>
    <row r="7" spans="1:13">
      <c r="A7" s="308" t="s">
        <v>382</v>
      </c>
      <c r="B7" s="303"/>
      <c r="C7" s="391"/>
      <c r="D7" s="391"/>
      <c r="E7" s="391"/>
      <c r="F7" s="391"/>
      <c r="G7" s="391"/>
      <c r="H7" s="391"/>
      <c r="I7" s="391"/>
      <c r="J7" s="391"/>
      <c r="K7" s="405"/>
    </row>
    <row r="8" spans="1:13" s="416" customFormat="1">
      <c r="A8" s="302">
        <v>1</v>
      </c>
      <c r="B8" s="293" t="s">
        <v>382</v>
      </c>
      <c r="C8" s="406"/>
      <c r="D8" s="406"/>
      <c r="E8" s="406"/>
      <c r="F8" s="457">
        <v>927691826.41506147</v>
      </c>
      <c r="G8" s="457">
        <v>1831626622.2003446</v>
      </c>
      <c r="H8" s="457">
        <v>2708227530.0174785</v>
      </c>
      <c r="I8" s="457">
        <v>902602759.27100503</v>
      </c>
      <c r="J8" s="457">
        <v>1258900644.7474439</v>
      </c>
      <c r="K8" s="458">
        <v>2110412485.4205196</v>
      </c>
      <c r="L8" s="390"/>
    </row>
    <row r="9" spans="1:13" s="416" customFormat="1">
      <c r="A9" s="459" t="s">
        <v>383</v>
      </c>
      <c r="B9" s="460"/>
      <c r="C9" s="461"/>
      <c r="D9" s="461"/>
      <c r="E9" s="461"/>
      <c r="F9" s="462"/>
      <c r="G9" s="462"/>
      <c r="H9" s="462"/>
      <c r="I9" s="462"/>
      <c r="J9" s="462"/>
      <c r="K9" s="463"/>
      <c r="L9" s="390"/>
    </row>
    <row r="10" spans="1:13" s="416" customFormat="1">
      <c r="A10" s="309">
        <v>2</v>
      </c>
      <c r="B10" s="464" t="s">
        <v>384</v>
      </c>
      <c r="C10" s="465">
        <v>898765354.00570977</v>
      </c>
      <c r="D10" s="466">
        <v>2334507183.6018825</v>
      </c>
      <c r="E10" s="466">
        <v>3169572997.3168602</v>
      </c>
      <c r="F10" s="466">
        <v>177769521.06117576</v>
      </c>
      <c r="G10" s="466">
        <v>535192752.92617881</v>
      </c>
      <c r="H10" s="466">
        <v>700735051.20339358</v>
      </c>
      <c r="I10" s="466">
        <v>48867036.653437115</v>
      </c>
      <c r="J10" s="466">
        <v>145044423.70810586</v>
      </c>
      <c r="K10" s="467">
        <v>190504781.18819001</v>
      </c>
      <c r="L10" s="390"/>
    </row>
    <row r="11" spans="1:13" s="416" customFormat="1">
      <c r="A11" s="309">
        <v>3</v>
      </c>
      <c r="B11" s="464" t="s">
        <v>385</v>
      </c>
      <c r="C11" s="465">
        <v>2371280229.9422331</v>
      </c>
      <c r="D11" s="466">
        <v>3757926317.7323947</v>
      </c>
      <c r="E11" s="466">
        <v>5973872743.6758547</v>
      </c>
      <c r="F11" s="466">
        <v>943550510.16007078</v>
      </c>
      <c r="G11" s="466">
        <v>1271140216.5913248</v>
      </c>
      <c r="H11" s="466">
        <v>2161557238.9487801</v>
      </c>
      <c r="I11" s="466">
        <v>750540167.65139103</v>
      </c>
      <c r="J11" s="466">
        <v>778478929.08945882</v>
      </c>
      <c r="K11" s="467">
        <v>1487879510.9248562</v>
      </c>
      <c r="L11" s="390"/>
    </row>
    <row r="12" spans="1:13" s="416" customFormat="1">
      <c r="A12" s="309">
        <v>4</v>
      </c>
      <c r="B12" s="464" t="s">
        <v>386</v>
      </c>
      <c r="C12" s="465">
        <v>1140034030.3113053</v>
      </c>
      <c r="D12" s="466">
        <v>60008282.608695649</v>
      </c>
      <c r="E12" s="466">
        <v>1094971399.8765228</v>
      </c>
      <c r="F12" s="466">
        <v>0</v>
      </c>
      <c r="G12" s="466">
        <v>0</v>
      </c>
      <c r="H12" s="466">
        <v>0</v>
      </c>
      <c r="I12" s="466">
        <v>0</v>
      </c>
      <c r="J12" s="466">
        <v>0</v>
      </c>
      <c r="K12" s="467">
        <v>0</v>
      </c>
      <c r="L12" s="390"/>
    </row>
    <row r="13" spans="1:13" s="416" customFormat="1">
      <c r="A13" s="309">
        <v>5</v>
      </c>
      <c r="B13" s="464" t="s">
        <v>387</v>
      </c>
      <c r="C13" s="465">
        <v>587583977.10161519</v>
      </c>
      <c r="D13" s="466">
        <v>544864046.00840735</v>
      </c>
      <c r="E13" s="466">
        <v>1090103625.0574143</v>
      </c>
      <c r="F13" s="466">
        <v>100414819.83337864</v>
      </c>
      <c r="G13" s="466">
        <v>85477918.416326165</v>
      </c>
      <c r="H13" s="466">
        <v>178533098.04847699</v>
      </c>
      <c r="I13" s="466">
        <v>34544936.895103976</v>
      </c>
      <c r="J13" s="466">
        <v>34531256.953449585</v>
      </c>
      <c r="K13" s="467">
        <v>66615805.307798095</v>
      </c>
      <c r="L13" s="390"/>
    </row>
    <row r="14" spans="1:13" s="416" customFormat="1">
      <c r="A14" s="309">
        <v>6</v>
      </c>
      <c r="B14" s="464" t="s">
        <v>401</v>
      </c>
      <c r="C14" s="465"/>
      <c r="D14" s="466"/>
      <c r="E14" s="466"/>
      <c r="F14" s="466"/>
      <c r="G14" s="466"/>
      <c r="H14" s="466"/>
      <c r="I14" s="466"/>
      <c r="J14" s="466"/>
      <c r="K14" s="467"/>
      <c r="L14" s="390"/>
    </row>
    <row r="15" spans="1:13" s="416" customFormat="1">
      <c r="A15" s="309">
        <v>7</v>
      </c>
      <c r="B15" s="464" t="s">
        <v>388</v>
      </c>
      <c r="C15" s="465">
        <v>40994987.252671756</v>
      </c>
      <c r="D15" s="466">
        <v>119077060.85222816</v>
      </c>
      <c r="E15" s="466">
        <v>156824234.83653048</v>
      </c>
      <c r="F15" s="466">
        <v>40994987.252671756</v>
      </c>
      <c r="G15" s="466">
        <v>119077060.85222816</v>
      </c>
      <c r="H15" s="466">
        <v>156824234.83653048</v>
      </c>
      <c r="I15" s="466">
        <v>40994987.252671756</v>
      </c>
      <c r="J15" s="466">
        <v>119077060.85222816</v>
      </c>
      <c r="K15" s="467">
        <v>156824234.83653048</v>
      </c>
      <c r="L15" s="390"/>
    </row>
    <row r="16" spans="1:13" s="416" customFormat="1">
      <c r="A16" s="309">
        <v>8</v>
      </c>
      <c r="B16" s="468" t="s">
        <v>389</v>
      </c>
      <c r="C16" s="465">
        <v>4139893224.6078253</v>
      </c>
      <c r="D16" s="466">
        <v>4481875707.201726</v>
      </c>
      <c r="E16" s="466">
        <v>8315772003.4463224</v>
      </c>
      <c r="F16" s="466">
        <v>1084960317.2461212</v>
      </c>
      <c r="G16" s="466">
        <v>1475695195.859879</v>
      </c>
      <c r="H16" s="466">
        <v>2496914571.8337879</v>
      </c>
      <c r="I16" s="466">
        <v>826080091.79916668</v>
      </c>
      <c r="J16" s="466">
        <v>932087246.89513659</v>
      </c>
      <c r="K16" s="467">
        <v>1711319551.0691848</v>
      </c>
      <c r="L16" s="390"/>
    </row>
    <row r="17" spans="1:12" s="416" customFormat="1">
      <c r="A17" s="459" t="s">
        <v>390</v>
      </c>
      <c r="B17" s="460"/>
      <c r="C17" s="462"/>
      <c r="D17" s="462"/>
      <c r="E17" s="462"/>
      <c r="F17" s="462"/>
      <c r="G17" s="462"/>
      <c r="H17" s="462"/>
      <c r="I17" s="462"/>
      <c r="J17" s="462"/>
      <c r="K17" s="463"/>
      <c r="L17" s="390"/>
    </row>
    <row r="18" spans="1:12" s="416" customFormat="1">
      <c r="A18" s="309">
        <v>9</v>
      </c>
      <c r="B18" s="398" t="s">
        <v>391</v>
      </c>
      <c r="C18" s="469"/>
      <c r="D18" s="466"/>
      <c r="E18" s="466"/>
      <c r="F18" s="466"/>
      <c r="G18" s="466"/>
      <c r="H18" s="466"/>
      <c r="I18" s="466"/>
      <c r="J18" s="466"/>
      <c r="K18" s="470"/>
      <c r="L18" s="390"/>
    </row>
    <row r="19" spans="1:12" s="416" customFormat="1">
      <c r="A19" s="309">
        <v>10</v>
      </c>
      <c r="B19" s="398" t="s">
        <v>392</v>
      </c>
      <c r="C19" s="469">
        <v>209534598.34619457</v>
      </c>
      <c r="D19" s="466">
        <v>145351050.27383372</v>
      </c>
      <c r="E19" s="466">
        <v>339616235.5368759</v>
      </c>
      <c r="F19" s="466">
        <v>106989286.07189238</v>
      </c>
      <c r="G19" s="466">
        <v>72794480.986894563</v>
      </c>
      <c r="H19" s="466">
        <v>172124302.68645006</v>
      </c>
      <c r="I19" s="466">
        <v>145889334.82545978</v>
      </c>
      <c r="J19" s="466">
        <v>911769334.31197047</v>
      </c>
      <c r="K19" s="470">
        <v>1049993550.1025928</v>
      </c>
      <c r="L19" s="390"/>
    </row>
    <row r="20" spans="1:12" s="416" customFormat="1">
      <c r="A20" s="309">
        <v>11</v>
      </c>
      <c r="B20" s="398" t="s">
        <v>393</v>
      </c>
      <c r="C20" s="469">
        <v>918770.29434782686</v>
      </c>
      <c r="D20" s="466">
        <v>60629.519565217401</v>
      </c>
      <c r="E20" s="466">
        <v>926456.0890217399</v>
      </c>
      <c r="F20" s="466">
        <v>918770.29434782686</v>
      </c>
      <c r="G20" s="466">
        <v>60629.519565217401</v>
      </c>
      <c r="H20" s="466">
        <v>926456.0890217399</v>
      </c>
      <c r="I20" s="466">
        <v>918770.29434782686</v>
      </c>
      <c r="J20" s="466">
        <v>60629.519565217401</v>
      </c>
      <c r="K20" s="470">
        <v>926456.0890217399</v>
      </c>
      <c r="L20" s="390"/>
    </row>
    <row r="21" spans="1:12" s="416" customFormat="1" ht="13.5" thickBot="1">
      <c r="A21" s="203">
        <v>12</v>
      </c>
      <c r="B21" s="310" t="s">
        <v>394</v>
      </c>
      <c r="C21" s="471">
        <v>210453368.64054239</v>
      </c>
      <c r="D21" s="472">
        <v>145411679.79339895</v>
      </c>
      <c r="E21" s="471">
        <v>340542691.62589765</v>
      </c>
      <c r="F21" s="472">
        <v>107908056.3662402</v>
      </c>
      <c r="G21" s="472">
        <v>72855110.506459787</v>
      </c>
      <c r="H21" s="472">
        <v>173050758.77547181</v>
      </c>
      <c r="I21" s="472">
        <v>146808105.1198076</v>
      </c>
      <c r="J21" s="472">
        <v>911829963.8315357</v>
      </c>
      <c r="K21" s="473">
        <v>1050920006.1916145</v>
      </c>
      <c r="L21" s="390"/>
    </row>
    <row r="22" spans="1:12" s="416" customFormat="1" ht="13.5" customHeight="1" thickBot="1">
      <c r="A22" s="300"/>
      <c r="B22" s="301"/>
      <c r="C22" s="409"/>
      <c r="D22" s="409"/>
      <c r="E22" s="409"/>
      <c r="F22" s="547" t="s">
        <v>395</v>
      </c>
      <c r="G22" s="548"/>
      <c r="H22" s="548"/>
      <c r="I22" s="547" t="s">
        <v>396</v>
      </c>
      <c r="J22" s="548"/>
      <c r="K22" s="549"/>
      <c r="L22" s="390"/>
    </row>
    <row r="23" spans="1:12" s="416" customFormat="1">
      <c r="A23" s="297">
        <v>13</v>
      </c>
      <c r="B23" s="294" t="s">
        <v>382</v>
      </c>
      <c r="C23" s="411"/>
      <c r="D23" s="411"/>
      <c r="E23" s="411"/>
      <c r="F23" s="392">
        <v>927691826.41506147</v>
      </c>
      <c r="G23" s="392">
        <v>1831626622.2003446</v>
      </c>
      <c r="H23" s="392">
        <v>2708227530.0174785</v>
      </c>
      <c r="I23" s="392">
        <v>902602759.27100503</v>
      </c>
      <c r="J23" s="392">
        <v>1258900644.7474439</v>
      </c>
      <c r="K23" s="394">
        <v>2110412485.4205196</v>
      </c>
      <c r="L23" s="390"/>
    </row>
    <row r="24" spans="1:12" s="416" customFormat="1" ht="13.5" thickBot="1">
      <c r="A24" s="298">
        <v>14</v>
      </c>
      <c r="B24" s="295" t="s">
        <v>397</v>
      </c>
      <c r="C24" s="412"/>
      <c r="D24" s="413"/>
      <c r="E24" s="414"/>
      <c r="F24" s="393">
        <v>977052260.87988114</v>
      </c>
      <c r="G24" s="393">
        <v>1402840085.3534195</v>
      </c>
      <c r="H24" s="393">
        <v>2323863813.0583134</v>
      </c>
      <c r="I24" s="393">
        <v>679271986.67935932</v>
      </c>
      <c r="J24" s="393">
        <v>258080956.74963218</v>
      </c>
      <c r="K24" s="395">
        <v>661420174.31036556</v>
      </c>
      <c r="L24" s="390"/>
    </row>
    <row r="25" spans="1:12" s="416" customFormat="1" ht="13.5" thickBot="1">
      <c r="A25" s="299">
        <v>15</v>
      </c>
      <c r="B25" s="296" t="s">
        <v>398</v>
      </c>
      <c r="C25" s="415"/>
      <c r="D25" s="415"/>
      <c r="E25" s="415"/>
      <c r="F25" s="474">
        <f t="shared" ref="F25:J25" si="0">IFERROR(F23/F24,0)</f>
        <v>0.94948025152680338</v>
      </c>
      <c r="G25" s="474">
        <f t="shared" si="0"/>
        <v>1.3056560340153811</v>
      </c>
      <c r="H25" s="474">
        <f t="shared" si="0"/>
        <v>1.1653985551129713</v>
      </c>
      <c r="I25" s="474">
        <f t="shared" si="0"/>
        <v>1.3287796007655264</v>
      </c>
      <c r="J25" s="474">
        <f t="shared" si="0"/>
        <v>4.8779292381836621</v>
      </c>
      <c r="K25" s="475">
        <f>IFERROR(K23/K24,0)</f>
        <v>3.1907289305485067</v>
      </c>
      <c r="L25" s="390"/>
    </row>
    <row r="29" spans="1:12">
      <c r="F29" s="486"/>
      <c r="G29" s="486"/>
      <c r="H29" s="486"/>
      <c r="I29" s="486"/>
      <c r="J29" s="486"/>
      <c r="K29" s="486"/>
    </row>
    <row r="33" spans="6:11">
      <c r="F33" s="486"/>
      <c r="G33" s="486"/>
      <c r="H33" s="486"/>
      <c r="I33" s="486"/>
      <c r="J33" s="486"/>
      <c r="K33" s="486"/>
    </row>
  </sheetData>
  <mergeCells count="6">
    <mergeCell ref="F22:H22"/>
    <mergeCell ref="I22:K22"/>
    <mergeCell ref="A5:B5"/>
    <mergeCell ref="C5:E5"/>
    <mergeCell ref="F5:H5"/>
    <mergeCell ref="I5:K5"/>
  </mergeCells>
  <pageMargins left="0.7" right="0.7" top="0.75" bottom="0.75" header="0.3" footer="0.3"/>
  <pageSetup paperSize="9" scale="27" orientation="portrait"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zoomScaleNormal="100" workbookViewId="0">
      <pane xSplit="1" ySplit="5" topLeftCell="B6" activePane="bottomRight" state="frozen"/>
      <selection activeCell="B26" sqref="B26"/>
      <selection pane="topRight" activeCell="B26" sqref="B26"/>
      <selection pane="bottomLeft" activeCell="B26" sqref="B26"/>
      <selection pane="bottomRight" activeCell="B3" sqref="B3"/>
    </sheetView>
  </sheetViews>
  <sheetFormatPr defaultColWidth="9.140625" defaultRowHeight="15"/>
  <cols>
    <col min="1" max="1" width="10.5703125" style="62" bestFit="1" customWidth="1"/>
    <col min="2" max="2" width="95" style="62" customWidth="1"/>
    <col min="3" max="3" width="14.85546875" style="62" bestFit="1" customWidth="1"/>
    <col min="4" max="4" width="10" style="62" bestFit="1" customWidth="1"/>
    <col min="5" max="5" width="18.28515625" style="62" bestFit="1" customWidth="1"/>
    <col min="6" max="10" width="10.7109375" style="62" customWidth="1"/>
    <col min="11" max="11" width="12" style="62" bestFit="1" customWidth="1"/>
    <col min="12" max="13" width="10.7109375" style="62" customWidth="1"/>
    <col min="14" max="14" width="31" style="62" bestFit="1" customWidth="1"/>
    <col min="15" max="16384" width="9.140625" style="11"/>
  </cols>
  <sheetData>
    <row r="1" spans="1:14">
      <c r="A1" s="5" t="s">
        <v>195</v>
      </c>
      <c r="B1" s="376" t="str">
        <f>'1. key ratios'!B1</f>
        <v>სს ”საქართველოს ბანკი”</v>
      </c>
    </row>
    <row r="2" spans="1:14" ht="14.25" customHeight="1">
      <c r="A2" s="62" t="s">
        <v>196</v>
      </c>
      <c r="B2" s="377">
        <f>'1. key ratios'!B2</f>
        <v>43373</v>
      </c>
    </row>
    <row r="3" spans="1:14" ht="14.25" customHeight="1"/>
    <row r="4" spans="1:14" ht="15.75" thickBot="1">
      <c r="A4" s="2" t="s">
        <v>348</v>
      </c>
      <c r="B4" s="87" t="s">
        <v>82</v>
      </c>
    </row>
    <row r="5" spans="1:14" s="21" customFormat="1" ht="12.75">
      <c r="A5" s="159"/>
      <c r="B5" s="160"/>
      <c r="C5" s="161" t="s">
        <v>0</v>
      </c>
      <c r="D5" s="161" t="s">
        <v>1</v>
      </c>
      <c r="E5" s="161" t="s">
        <v>2</v>
      </c>
      <c r="F5" s="161" t="s">
        <v>3</v>
      </c>
      <c r="G5" s="161" t="s">
        <v>4</v>
      </c>
      <c r="H5" s="161" t="s">
        <v>9</v>
      </c>
      <c r="I5" s="161" t="s">
        <v>244</v>
      </c>
      <c r="J5" s="161" t="s">
        <v>245</v>
      </c>
      <c r="K5" s="161" t="s">
        <v>246</v>
      </c>
      <c r="L5" s="161" t="s">
        <v>247</v>
      </c>
      <c r="M5" s="161" t="s">
        <v>248</v>
      </c>
      <c r="N5" s="162" t="s">
        <v>249</v>
      </c>
    </row>
    <row r="6" spans="1:14" ht="45">
      <c r="A6" s="151"/>
      <c r="B6" s="93"/>
      <c r="C6" s="94" t="s">
        <v>92</v>
      </c>
      <c r="D6" s="95" t="s">
        <v>81</v>
      </c>
      <c r="E6" s="96" t="s">
        <v>91</v>
      </c>
      <c r="F6" s="97">
        <v>0</v>
      </c>
      <c r="G6" s="97">
        <v>0.2</v>
      </c>
      <c r="H6" s="97">
        <v>0.35</v>
      </c>
      <c r="I6" s="97">
        <v>0.5</v>
      </c>
      <c r="J6" s="97">
        <v>0.75</v>
      </c>
      <c r="K6" s="97">
        <v>1</v>
      </c>
      <c r="L6" s="97">
        <v>1.5</v>
      </c>
      <c r="M6" s="97">
        <v>2.5</v>
      </c>
      <c r="N6" s="152" t="s">
        <v>82</v>
      </c>
    </row>
    <row r="7" spans="1:14">
      <c r="A7" s="153">
        <v>1</v>
      </c>
      <c r="B7" s="98" t="s">
        <v>83</v>
      </c>
      <c r="C7" s="264">
        <f>SUM(C8:C13)</f>
        <v>580344387.67390001</v>
      </c>
      <c r="D7" s="93"/>
      <c r="E7" s="267">
        <f t="shared" ref="E7:M7" si="0">SUM(E8:E13)</f>
        <v>12334231.753478</v>
      </c>
      <c r="F7" s="264">
        <f>SUM(F8:F13)</f>
        <v>0</v>
      </c>
      <c r="G7" s="264">
        <f t="shared" si="0"/>
        <v>0</v>
      </c>
      <c r="H7" s="264">
        <f t="shared" si="0"/>
        <v>0</v>
      </c>
      <c r="I7" s="264">
        <f t="shared" si="0"/>
        <v>0</v>
      </c>
      <c r="J7" s="264">
        <f t="shared" si="0"/>
        <v>0</v>
      </c>
      <c r="K7" s="264">
        <f t="shared" si="0"/>
        <v>12334231.753478</v>
      </c>
      <c r="L7" s="264">
        <f t="shared" si="0"/>
        <v>0</v>
      </c>
      <c r="M7" s="264">
        <f t="shared" si="0"/>
        <v>0</v>
      </c>
      <c r="N7" s="154">
        <f>SUM(N8:N13)</f>
        <v>12334231.753478</v>
      </c>
    </row>
    <row r="8" spans="1:14">
      <c r="A8" s="153">
        <v>1.1000000000000001</v>
      </c>
      <c r="B8" s="99" t="s">
        <v>84</v>
      </c>
      <c r="C8" s="372">
        <v>556099587.67390001</v>
      </c>
      <c r="D8" s="100">
        <v>0.02</v>
      </c>
      <c r="E8" s="267">
        <f>C8*D8</f>
        <v>11121991.753478</v>
      </c>
      <c r="F8" s="265"/>
      <c r="G8" s="265"/>
      <c r="H8" s="265"/>
      <c r="I8" s="265"/>
      <c r="J8" s="265"/>
      <c r="K8" s="265">
        <f>E8</f>
        <v>11121991.753478</v>
      </c>
      <c r="L8" s="265"/>
      <c r="M8" s="265"/>
      <c r="N8" s="154">
        <f>SUMPRODUCT($F$6:$M$6,F8:M8)</f>
        <v>11121991.753478</v>
      </c>
    </row>
    <row r="9" spans="1:14">
      <c r="A9" s="153">
        <v>1.2</v>
      </c>
      <c r="B9" s="99" t="s">
        <v>85</v>
      </c>
      <c r="C9" s="372">
        <v>24244800</v>
      </c>
      <c r="D9" s="100">
        <v>0.05</v>
      </c>
      <c r="E9" s="267">
        <f>C9*D9</f>
        <v>1212240</v>
      </c>
      <c r="F9" s="265"/>
      <c r="G9" s="265"/>
      <c r="H9" s="265"/>
      <c r="I9" s="265"/>
      <c r="J9" s="265"/>
      <c r="K9" s="265">
        <f>E9</f>
        <v>1212240</v>
      </c>
      <c r="L9" s="265"/>
      <c r="M9" s="265"/>
      <c r="N9" s="154">
        <f t="shared" ref="N9:N12" si="1">SUMPRODUCT($F$6:$M$6,F9:M9)</f>
        <v>1212240</v>
      </c>
    </row>
    <row r="10" spans="1:14">
      <c r="A10" s="153">
        <v>1.3</v>
      </c>
      <c r="B10" s="99" t="s">
        <v>86</v>
      </c>
      <c r="C10" s="372">
        <v>0</v>
      </c>
      <c r="D10" s="100">
        <v>0.08</v>
      </c>
      <c r="E10" s="267">
        <f>C10*D10</f>
        <v>0</v>
      </c>
      <c r="F10" s="265"/>
      <c r="G10" s="265"/>
      <c r="H10" s="265"/>
      <c r="I10" s="265"/>
      <c r="J10" s="265"/>
      <c r="K10" s="265"/>
      <c r="L10" s="265"/>
      <c r="M10" s="265"/>
      <c r="N10" s="154">
        <f>SUMPRODUCT($F$6:$M$6,F10:M10)</f>
        <v>0</v>
      </c>
    </row>
    <row r="11" spans="1:14">
      <c r="A11" s="153">
        <v>1.4</v>
      </c>
      <c r="B11" s="99" t="s">
        <v>87</v>
      </c>
      <c r="C11" s="372">
        <v>0</v>
      </c>
      <c r="D11" s="100">
        <v>0.11</v>
      </c>
      <c r="E11" s="267">
        <f>C11*D11</f>
        <v>0</v>
      </c>
      <c r="F11" s="265"/>
      <c r="G11" s="265"/>
      <c r="H11" s="265"/>
      <c r="I11" s="265"/>
      <c r="J11" s="265"/>
      <c r="K11" s="265"/>
      <c r="L11" s="265"/>
      <c r="M11" s="265"/>
      <c r="N11" s="154">
        <f t="shared" si="1"/>
        <v>0</v>
      </c>
    </row>
    <row r="12" spans="1:14">
      <c r="A12" s="153">
        <v>1.5</v>
      </c>
      <c r="B12" s="99" t="s">
        <v>88</v>
      </c>
      <c r="C12" s="372">
        <v>0</v>
      </c>
      <c r="D12" s="100">
        <v>0.14000000000000001</v>
      </c>
      <c r="E12" s="267">
        <f>C12*D12</f>
        <v>0</v>
      </c>
      <c r="F12" s="265"/>
      <c r="G12" s="265"/>
      <c r="H12" s="265"/>
      <c r="I12" s="265"/>
      <c r="J12" s="265"/>
      <c r="K12" s="265"/>
      <c r="L12" s="265"/>
      <c r="M12" s="265"/>
      <c r="N12" s="154">
        <f t="shared" si="1"/>
        <v>0</v>
      </c>
    </row>
    <row r="13" spans="1:14">
      <c r="A13" s="153">
        <v>1.6</v>
      </c>
      <c r="B13" s="101" t="s">
        <v>89</v>
      </c>
      <c r="C13" s="372">
        <v>0</v>
      </c>
      <c r="D13" s="102"/>
      <c r="E13" s="265"/>
      <c r="F13" s="265"/>
      <c r="G13" s="265"/>
      <c r="H13" s="265"/>
      <c r="I13" s="265"/>
      <c r="J13" s="265"/>
      <c r="K13" s="265"/>
      <c r="L13" s="265"/>
      <c r="M13" s="265"/>
      <c r="N13" s="154">
        <f>SUMPRODUCT($F$6:$M$6,F13:M13)</f>
        <v>0</v>
      </c>
    </row>
    <row r="14" spans="1:14">
      <c r="A14" s="153">
        <v>2</v>
      </c>
      <c r="B14" s="103" t="s">
        <v>90</v>
      </c>
      <c r="C14" s="264">
        <f>SUM(C15:C20)</f>
        <v>1231836000</v>
      </c>
      <c r="D14" s="93"/>
      <c r="E14" s="267">
        <f t="shared" ref="E14:M14" si="2">SUM(E15:E20)</f>
        <v>25986585</v>
      </c>
      <c r="F14" s="265">
        <f t="shared" si="2"/>
        <v>0</v>
      </c>
      <c r="G14" s="265">
        <f t="shared" si="2"/>
        <v>0</v>
      </c>
      <c r="H14" s="265">
        <f t="shared" si="2"/>
        <v>0</v>
      </c>
      <c r="I14" s="265">
        <f t="shared" si="2"/>
        <v>25332810</v>
      </c>
      <c r="J14" s="265">
        <f t="shared" si="2"/>
        <v>0</v>
      </c>
      <c r="K14" s="265">
        <f t="shared" si="2"/>
        <v>653775</v>
      </c>
      <c r="L14" s="265">
        <f t="shared" si="2"/>
        <v>0</v>
      </c>
      <c r="M14" s="265">
        <f t="shared" si="2"/>
        <v>0</v>
      </c>
      <c r="N14" s="154">
        <f>SUM(N15:N20)</f>
        <v>13320180</v>
      </c>
    </row>
    <row r="15" spans="1:14">
      <c r="A15" s="153">
        <v>2.1</v>
      </c>
      <c r="B15" s="101" t="s">
        <v>84</v>
      </c>
      <c r="C15" s="265">
        <v>130755000</v>
      </c>
      <c r="D15" s="100">
        <v>5.0000000000000001E-3</v>
      </c>
      <c r="E15" s="267">
        <f>C15*D15</f>
        <v>653775</v>
      </c>
      <c r="F15" s="265">
        <v>0</v>
      </c>
      <c r="G15" s="265">
        <v>0</v>
      </c>
      <c r="H15" s="265">
        <v>0</v>
      </c>
      <c r="I15" s="265">
        <v>0</v>
      </c>
      <c r="J15" s="265">
        <v>0</v>
      </c>
      <c r="K15" s="265">
        <v>653775</v>
      </c>
      <c r="L15" s="265">
        <v>0</v>
      </c>
      <c r="M15" s="265">
        <v>0</v>
      </c>
      <c r="N15" s="154">
        <f>SUMPRODUCT($F$6:$M$6,F15:M15)</f>
        <v>653775</v>
      </c>
    </row>
    <row r="16" spans="1:14">
      <c r="A16" s="153">
        <v>2.2000000000000002</v>
      </c>
      <c r="B16" s="101" t="s">
        <v>85</v>
      </c>
      <c r="C16" s="265">
        <v>536511000</v>
      </c>
      <c r="D16" s="100">
        <v>0.01</v>
      </c>
      <c r="E16" s="267">
        <f>C16*D16</f>
        <v>5365110</v>
      </c>
      <c r="F16" s="265">
        <v>0</v>
      </c>
      <c r="G16" s="265">
        <v>0</v>
      </c>
      <c r="H16" s="265">
        <v>0</v>
      </c>
      <c r="I16" s="265">
        <v>5365110</v>
      </c>
      <c r="J16" s="265">
        <v>0</v>
      </c>
      <c r="K16" s="265">
        <v>0</v>
      </c>
      <c r="L16" s="265">
        <v>0</v>
      </c>
      <c r="M16" s="265">
        <v>0</v>
      </c>
      <c r="N16" s="154">
        <f t="shared" ref="N16:N20" si="3">SUMPRODUCT($F$6:$M$6,F16:M16)</f>
        <v>2682555</v>
      </c>
    </row>
    <row r="17" spans="1:14">
      <c r="A17" s="153">
        <v>2.2999999999999998</v>
      </c>
      <c r="B17" s="101" t="s">
        <v>86</v>
      </c>
      <c r="C17" s="265">
        <v>0</v>
      </c>
      <c r="D17" s="100">
        <v>0.02</v>
      </c>
      <c r="E17" s="267">
        <f>C17*D17</f>
        <v>0</v>
      </c>
      <c r="F17" s="265">
        <v>0</v>
      </c>
      <c r="G17" s="265">
        <v>0</v>
      </c>
      <c r="H17" s="265">
        <v>0</v>
      </c>
      <c r="I17" s="265">
        <v>0</v>
      </c>
      <c r="J17" s="265">
        <v>0</v>
      </c>
      <c r="K17" s="265">
        <v>0</v>
      </c>
      <c r="L17" s="265">
        <v>0</v>
      </c>
      <c r="M17" s="265">
        <v>0</v>
      </c>
      <c r="N17" s="154">
        <f t="shared" si="3"/>
        <v>0</v>
      </c>
    </row>
    <row r="18" spans="1:14">
      <c r="A18" s="153">
        <v>2.4</v>
      </c>
      <c r="B18" s="101" t="s">
        <v>87</v>
      </c>
      <c r="C18" s="265">
        <v>261510000</v>
      </c>
      <c r="D18" s="100">
        <v>0.03</v>
      </c>
      <c r="E18" s="267">
        <f>C18*D18</f>
        <v>7845300</v>
      </c>
      <c r="F18" s="265">
        <v>0</v>
      </c>
      <c r="G18" s="265">
        <v>0</v>
      </c>
      <c r="H18" s="265">
        <v>0</v>
      </c>
      <c r="I18" s="265">
        <v>7845300</v>
      </c>
      <c r="J18" s="265">
        <v>0</v>
      </c>
      <c r="K18" s="265">
        <v>0</v>
      </c>
      <c r="L18" s="265">
        <v>0</v>
      </c>
      <c r="M18" s="265">
        <v>0</v>
      </c>
      <c r="N18" s="154">
        <f t="shared" si="3"/>
        <v>3922650</v>
      </c>
    </row>
    <row r="19" spans="1:14">
      <c r="A19" s="153">
        <v>2.5</v>
      </c>
      <c r="B19" s="101" t="s">
        <v>88</v>
      </c>
      <c r="C19" s="265">
        <v>303060000</v>
      </c>
      <c r="D19" s="100">
        <v>0.04</v>
      </c>
      <c r="E19" s="267">
        <f>C19*D19</f>
        <v>12122400</v>
      </c>
      <c r="F19" s="265">
        <v>0</v>
      </c>
      <c r="G19" s="265">
        <v>0</v>
      </c>
      <c r="H19" s="265">
        <v>0</v>
      </c>
      <c r="I19" s="265">
        <v>12122400</v>
      </c>
      <c r="J19" s="265">
        <v>0</v>
      </c>
      <c r="K19" s="265">
        <v>0</v>
      </c>
      <c r="L19" s="265">
        <v>0</v>
      </c>
      <c r="M19" s="265">
        <v>0</v>
      </c>
      <c r="N19" s="154">
        <f t="shared" si="3"/>
        <v>6061200</v>
      </c>
    </row>
    <row r="20" spans="1:14">
      <c r="A20" s="153">
        <v>2.6</v>
      </c>
      <c r="B20" s="101" t="s">
        <v>89</v>
      </c>
      <c r="C20" s="265">
        <v>0</v>
      </c>
      <c r="D20" s="102"/>
      <c r="E20" s="268"/>
      <c r="F20" s="265"/>
      <c r="G20" s="265"/>
      <c r="H20" s="265"/>
      <c r="I20" s="265"/>
      <c r="J20" s="265"/>
      <c r="K20" s="265"/>
      <c r="L20" s="265"/>
      <c r="M20" s="265"/>
      <c r="N20" s="154">
        <f t="shared" si="3"/>
        <v>0</v>
      </c>
    </row>
    <row r="21" spans="1:14" ht="15.75" thickBot="1">
      <c r="A21" s="155">
        <v>3</v>
      </c>
      <c r="B21" s="156" t="s">
        <v>73</v>
      </c>
      <c r="C21" s="266">
        <f>C14+C7</f>
        <v>1812180387.6739001</v>
      </c>
      <c r="D21" s="157"/>
      <c r="E21" s="269">
        <f>E14+E7</f>
        <v>38320816.753477998</v>
      </c>
      <c r="F21" s="270">
        <f>F7+F14</f>
        <v>0</v>
      </c>
      <c r="G21" s="270">
        <f t="shared" ref="G21:L21" si="4">G7+G14</f>
        <v>0</v>
      </c>
      <c r="H21" s="270">
        <f t="shared" si="4"/>
        <v>0</v>
      </c>
      <c r="I21" s="270">
        <f t="shared" si="4"/>
        <v>25332810</v>
      </c>
      <c r="J21" s="270">
        <f t="shared" si="4"/>
        <v>0</v>
      </c>
      <c r="K21" s="270">
        <f t="shared" si="4"/>
        <v>12988006.753478</v>
      </c>
      <c r="L21" s="270">
        <f t="shared" si="4"/>
        <v>0</v>
      </c>
      <c r="M21" s="270">
        <f>M7+M14</f>
        <v>0</v>
      </c>
      <c r="N21" s="158">
        <f>N14+N7</f>
        <v>25654411.753477998</v>
      </c>
    </row>
    <row r="22" spans="1:14">
      <c r="E22" s="271"/>
      <c r="F22" s="271"/>
      <c r="G22" s="271"/>
      <c r="H22" s="271"/>
      <c r="I22" s="271"/>
      <c r="J22" s="271"/>
      <c r="K22" s="271"/>
      <c r="L22" s="271"/>
      <c r="M22" s="271"/>
    </row>
  </sheetData>
  <conditionalFormatting sqref="E8:E12">
    <cfRule type="expression" dxfId="2" priority="4">
      <formula>(C8*D8)&lt;&gt;SUM(#REF!)</formula>
    </cfRule>
  </conditionalFormatting>
  <conditionalFormatting sqref="E20">
    <cfRule type="expression" dxfId="1" priority="5">
      <formula>$E$53&lt;&gt;SUM(#REF!)</formula>
    </cfRule>
  </conditionalFormatting>
  <conditionalFormatting sqref="E15:E19">
    <cfRule type="expression" dxfId="0" priority="3">
      <formula>(C15*D15)&lt;&gt;SUM(#REF!)</formula>
    </cfRule>
  </conditionalFormatting>
  <pageMargins left="0.7" right="0.7"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showGridLines="0" zoomScaleNormal="100" workbookViewId="0">
      <pane xSplit="1" ySplit="5" topLeftCell="B18" activePane="bottomRight" state="frozen"/>
      <selection activeCell="B26" sqref="B26"/>
      <selection pane="topRight" activeCell="B26" sqref="B26"/>
      <selection pane="bottomLeft" activeCell="B26" sqref="B26"/>
      <selection pane="bottomRight" activeCell="B26" sqref="B26"/>
    </sheetView>
  </sheetViews>
  <sheetFormatPr defaultRowHeight="15.75"/>
  <cols>
    <col min="1" max="1" width="9.5703125" style="15" bestFit="1" customWidth="1"/>
    <col min="2" max="2" width="86" style="12" customWidth="1"/>
    <col min="3" max="3" width="14.5703125" style="12" customWidth="1"/>
    <col min="4" max="7" width="14.5703125" style="2" customWidth="1"/>
    <col min="8" max="8" width="6.7109375" customWidth="1"/>
  </cols>
  <sheetData>
    <row r="1" spans="1:8">
      <c r="A1" s="13" t="s">
        <v>195</v>
      </c>
      <c r="B1" s="374" t="s">
        <v>460</v>
      </c>
    </row>
    <row r="2" spans="1:8">
      <c r="A2" s="13" t="s">
        <v>196</v>
      </c>
      <c r="B2" s="375">
        <v>43373</v>
      </c>
      <c r="C2" s="23"/>
      <c r="D2" s="14"/>
      <c r="E2" s="14"/>
      <c r="F2" s="14"/>
      <c r="G2" s="14"/>
      <c r="H2" s="1"/>
    </row>
    <row r="3" spans="1:8">
      <c r="A3" s="13"/>
      <c r="C3" s="23"/>
      <c r="D3" s="14"/>
      <c r="E3" s="14"/>
      <c r="F3" s="14"/>
      <c r="G3" s="14"/>
      <c r="H3" s="1"/>
    </row>
    <row r="4" spans="1:8" ht="16.5" thickBot="1">
      <c r="A4" s="63" t="s">
        <v>335</v>
      </c>
      <c r="B4" s="191" t="s">
        <v>230</v>
      </c>
      <c r="C4" s="192"/>
      <c r="D4" s="193"/>
      <c r="E4" s="193"/>
      <c r="F4" s="193"/>
      <c r="G4" s="193"/>
      <c r="H4" s="1"/>
    </row>
    <row r="5" spans="1:8" ht="15">
      <c r="A5" s="284" t="s">
        <v>31</v>
      </c>
      <c r="B5" s="285"/>
      <c r="C5" s="286" t="s">
        <v>5</v>
      </c>
      <c r="D5" s="287" t="s">
        <v>6</v>
      </c>
      <c r="E5" s="287" t="s">
        <v>7</v>
      </c>
      <c r="F5" s="287" t="s">
        <v>8</v>
      </c>
      <c r="G5" s="288" t="s">
        <v>499</v>
      </c>
    </row>
    <row r="6" spans="1:8" ht="15">
      <c r="A6" s="108"/>
      <c r="B6" s="26" t="s">
        <v>192</v>
      </c>
      <c r="C6" s="289"/>
      <c r="D6" s="289"/>
      <c r="E6" s="289"/>
      <c r="F6" s="289"/>
      <c r="G6" s="290"/>
    </row>
    <row r="7" spans="1:8" ht="15">
      <c r="A7" s="108"/>
      <c r="B7" s="27" t="s">
        <v>197</v>
      </c>
      <c r="C7" s="289"/>
      <c r="D7" s="289"/>
      <c r="E7" s="289"/>
      <c r="F7" s="289"/>
      <c r="G7" s="290"/>
    </row>
    <row r="8" spans="1:8" ht="15">
      <c r="A8" s="109">
        <v>1</v>
      </c>
      <c r="B8" s="209" t="s">
        <v>28</v>
      </c>
      <c r="C8" s="357">
        <v>1182176157.8861947</v>
      </c>
      <c r="D8" s="211">
        <v>1225121613.6500001</v>
      </c>
      <c r="E8" s="211">
        <v>1197214006.8601401</v>
      </c>
      <c r="F8" s="211">
        <v>1141844831.032634</v>
      </c>
      <c r="G8" s="212">
        <v>1090348133.5975978</v>
      </c>
    </row>
    <row r="9" spans="1:8" ht="15">
      <c r="A9" s="109">
        <v>2</v>
      </c>
      <c r="B9" s="209" t="s">
        <v>94</v>
      </c>
      <c r="C9" s="357">
        <v>1182176157.8861947</v>
      </c>
      <c r="D9" s="211">
        <v>1225121613.6500001</v>
      </c>
      <c r="E9" s="211">
        <v>1197214006.8601401</v>
      </c>
      <c r="F9" s="211">
        <v>1141844831.032634</v>
      </c>
      <c r="G9" s="212">
        <v>1090348133.5975978</v>
      </c>
    </row>
    <row r="10" spans="1:8" ht="15">
      <c r="A10" s="109">
        <v>3</v>
      </c>
      <c r="B10" s="209" t="s">
        <v>93</v>
      </c>
      <c r="C10" s="357">
        <v>1703683371.1663351</v>
      </c>
      <c r="D10" s="211">
        <v>1710267237.9730873</v>
      </c>
      <c r="E10" s="211">
        <v>1675475605.5799246</v>
      </c>
      <c r="F10" s="211">
        <v>1643533605.5228853</v>
      </c>
      <c r="G10" s="212">
        <v>1590618008.9949045</v>
      </c>
    </row>
    <row r="11" spans="1:8" ht="15">
      <c r="A11" s="108"/>
      <c r="B11" s="26" t="s">
        <v>193</v>
      </c>
      <c r="C11" s="289"/>
      <c r="D11" s="289"/>
      <c r="E11" s="289"/>
      <c r="F11" s="289"/>
      <c r="G11" s="290"/>
    </row>
    <row r="12" spans="1:8" ht="15" customHeight="1">
      <c r="A12" s="109">
        <v>4</v>
      </c>
      <c r="B12" s="209" t="s">
        <v>349</v>
      </c>
      <c r="C12" s="357">
        <v>10719160829.890156</v>
      </c>
      <c r="D12" s="211">
        <v>9789919046.2620602</v>
      </c>
      <c r="E12" s="211">
        <v>9669736313.9626808</v>
      </c>
      <c r="F12" s="211">
        <v>9192077726.5034771</v>
      </c>
      <c r="G12" s="212">
        <v>9838788841.5815945</v>
      </c>
    </row>
    <row r="13" spans="1:8" ht="15">
      <c r="A13" s="108"/>
      <c r="B13" s="26" t="s">
        <v>95</v>
      </c>
      <c r="C13" s="289"/>
      <c r="D13" s="289"/>
      <c r="E13" s="289"/>
      <c r="F13" s="289"/>
      <c r="G13" s="290"/>
    </row>
    <row r="14" spans="1:8" s="3" customFormat="1" ht="15">
      <c r="A14" s="109"/>
      <c r="B14" s="27" t="s">
        <v>407</v>
      </c>
      <c r="C14" s="289"/>
      <c r="D14" s="289"/>
      <c r="E14" s="289"/>
      <c r="F14" s="289"/>
      <c r="G14" s="290"/>
    </row>
    <row r="15" spans="1:8" ht="15">
      <c r="A15" s="407">
        <v>5</v>
      </c>
      <c r="B15" s="25" t="s">
        <v>408</v>
      </c>
      <c r="C15" s="378">
        <v>0.11028625996446674</v>
      </c>
      <c r="D15" s="379">
        <v>0.1251411383343124</v>
      </c>
      <c r="E15" s="379">
        <v>0.12381040888689125</v>
      </c>
      <c r="F15" s="379">
        <v>0.12422053696743206</v>
      </c>
      <c r="G15" s="380">
        <v>0.1108213776262245</v>
      </c>
    </row>
    <row r="16" spans="1:8" ht="15" customHeight="1">
      <c r="A16" s="407">
        <v>6</v>
      </c>
      <c r="B16" s="25" t="s">
        <v>409</v>
      </c>
      <c r="C16" s="378">
        <v>0.11028625996446674</v>
      </c>
      <c r="D16" s="379">
        <v>0.1251411383343124</v>
      </c>
      <c r="E16" s="379">
        <v>0.12381040888689125</v>
      </c>
      <c r="F16" s="379">
        <v>0.12422053696743206</v>
      </c>
      <c r="G16" s="380">
        <v>0.1108213776262245</v>
      </c>
    </row>
    <row r="17" spans="1:7" ht="15">
      <c r="A17" s="407">
        <v>7</v>
      </c>
      <c r="B17" s="25" t="s">
        <v>410</v>
      </c>
      <c r="C17" s="378">
        <v>0.15893812941173993</v>
      </c>
      <c r="D17" s="379">
        <v>0.17469677020731783</v>
      </c>
      <c r="E17" s="379">
        <v>0.17327004079321276</v>
      </c>
      <c r="F17" s="379">
        <v>0.17879892385854093</v>
      </c>
      <c r="G17" s="380">
        <v>0.16166807059345401</v>
      </c>
    </row>
    <row r="18" spans="1:7" ht="15">
      <c r="A18" s="108"/>
      <c r="B18" s="26" t="s">
        <v>10</v>
      </c>
      <c r="C18" s="381"/>
      <c r="D18" s="382"/>
      <c r="E18" s="382"/>
      <c r="F18" s="382"/>
      <c r="G18" s="383"/>
    </row>
    <row r="19" spans="1:7" ht="15" customHeight="1">
      <c r="A19" s="408">
        <v>8</v>
      </c>
      <c r="B19" s="28" t="s">
        <v>11</v>
      </c>
      <c r="C19" s="378">
        <v>9.5823605069695422E-2</v>
      </c>
      <c r="D19" s="384">
        <v>9.6205257897632082E-2</v>
      </c>
      <c r="E19" s="384">
        <v>9.4599285524036722E-2</v>
      </c>
      <c r="F19" s="384">
        <v>9.5519251825976287E-2</v>
      </c>
      <c r="G19" s="385">
        <v>9.4384505142796352E-2</v>
      </c>
    </row>
    <row r="20" spans="1:7" ht="15">
      <c r="A20" s="408">
        <v>9</v>
      </c>
      <c r="B20" s="28" t="s">
        <v>12</v>
      </c>
      <c r="C20" s="378">
        <v>4.3266127919531668E-2</v>
      </c>
      <c r="D20" s="384">
        <v>4.2588407908828695E-2</v>
      </c>
      <c r="E20" s="384">
        <v>4.1550984994149248E-2</v>
      </c>
      <c r="F20" s="384">
        <v>4.1156223667367188E-2</v>
      </c>
      <c r="G20" s="385">
        <v>4.114308525411061E-2</v>
      </c>
    </row>
    <row r="21" spans="1:7" ht="15">
      <c r="A21" s="408">
        <v>10</v>
      </c>
      <c r="B21" s="28" t="s">
        <v>13</v>
      </c>
      <c r="C21" s="378">
        <v>4.4815358936008201E-2</v>
      </c>
      <c r="D21" s="384">
        <v>4.4694375978161248E-2</v>
      </c>
      <c r="E21" s="384">
        <v>4.3279778769430663E-2</v>
      </c>
      <c r="F21" s="384">
        <v>4.5964930525748328E-2</v>
      </c>
      <c r="G21" s="385">
        <v>4.3803360619104344E-2</v>
      </c>
    </row>
    <row r="22" spans="1:7" ht="15">
      <c r="A22" s="408">
        <v>11</v>
      </c>
      <c r="B22" s="28" t="s">
        <v>231</v>
      </c>
      <c r="C22" s="378">
        <v>5.2557477150163741E-2</v>
      </c>
      <c r="D22" s="384">
        <v>5.3616849988803388E-2</v>
      </c>
      <c r="E22" s="384">
        <v>5.304830052988746E-2</v>
      </c>
      <c r="F22" s="384">
        <v>5.4363028158609092E-2</v>
      </c>
      <c r="G22" s="385">
        <v>5.3241419888685734E-2</v>
      </c>
    </row>
    <row r="23" spans="1:7" ht="15">
      <c r="A23" s="408">
        <v>12</v>
      </c>
      <c r="B23" s="28" t="s">
        <v>14</v>
      </c>
      <c r="C23" s="378">
        <v>1.9722102234672259E-2</v>
      </c>
      <c r="D23" s="384">
        <v>1.8798241457612559E-2</v>
      </c>
      <c r="E23" s="384">
        <v>2.4953165002770315E-2</v>
      </c>
      <c r="F23" s="384">
        <v>3.5308114902758661E-2</v>
      </c>
      <c r="G23" s="385">
        <v>3.7577618304024597E-2</v>
      </c>
    </row>
    <row r="24" spans="1:7" ht="15">
      <c r="A24" s="408">
        <v>13</v>
      </c>
      <c r="B24" s="28" t="s">
        <v>15</v>
      </c>
      <c r="C24" s="378">
        <v>0.18683870500115168</v>
      </c>
      <c r="D24" s="384">
        <v>0.17330993011264134</v>
      </c>
      <c r="E24" s="384">
        <v>0.22989553889421974</v>
      </c>
      <c r="F24" s="384">
        <v>0.31825675030924871</v>
      </c>
      <c r="G24" s="385">
        <v>0.33791890837746108</v>
      </c>
    </row>
    <row r="25" spans="1:7" ht="15">
      <c r="A25" s="108"/>
      <c r="B25" s="26" t="s">
        <v>16</v>
      </c>
      <c r="C25" s="381"/>
      <c r="D25" s="382"/>
      <c r="E25" s="382"/>
      <c r="F25" s="382"/>
      <c r="G25" s="383"/>
    </row>
    <row r="26" spans="1:7" ht="15">
      <c r="A26" s="408">
        <v>14</v>
      </c>
      <c r="B26" s="28" t="s">
        <v>17</v>
      </c>
      <c r="C26" s="378">
        <v>4.898550811554022E-2</v>
      </c>
      <c r="D26" s="384">
        <v>5.1159412262293133E-2</v>
      </c>
      <c r="E26" s="384">
        <v>5.1317327138860565E-2</v>
      </c>
      <c r="F26" s="384">
        <v>6.4157067535760226E-2</v>
      </c>
      <c r="G26" s="385">
        <v>7.2249922361481644E-2</v>
      </c>
    </row>
    <row r="27" spans="1:7" ht="15" customHeight="1">
      <c r="A27" s="408">
        <v>15</v>
      </c>
      <c r="B27" s="28" t="s">
        <v>18</v>
      </c>
      <c r="C27" s="378">
        <v>4.7436224628975142E-2</v>
      </c>
      <c r="D27" s="384">
        <v>4.6954434755992397E-2</v>
      </c>
      <c r="E27" s="384">
        <v>4.6115385187684543E-2</v>
      </c>
      <c r="F27" s="384">
        <v>4.9941673274903134E-2</v>
      </c>
      <c r="G27" s="385">
        <v>5.485732628543296E-2</v>
      </c>
    </row>
    <row r="28" spans="1:7" ht="15">
      <c r="A28" s="408">
        <v>16</v>
      </c>
      <c r="B28" s="28" t="s">
        <v>19</v>
      </c>
      <c r="C28" s="378">
        <v>0.57444459755471589</v>
      </c>
      <c r="D28" s="384">
        <v>0.55097732150471312</v>
      </c>
      <c r="E28" s="384">
        <v>0.55592099691716979</v>
      </c>
      <c r="F28" s="384">
        <v>0.58217206698126511</v>
      </c>
      <c r="G28" s="385">
        <v>0.57532847584286162</v>
      </c>
    </row>
    <row r="29" spans="1:7" ht="15" customHeight="1">
      <c r="A29" s="408">
        <v>17</v>
      </c>
      <c r="B29" s="28" t="s">
        <v>20</v>
      </c>
      <c r="C29" s="378">
        <v>0.52951979394155668</v>
      </c>
      <c r="D29" s="384">
        <v>0.50690288800128169</v>
      </c>
      <c r="E29" s="384">
        <v>0.53456996105865229</v>
      </c>
      <c r="F29" s="384">
        <v>0.54224371353819978</v>
      </c>
      <c r="G29" s="385">
        <v>0.54016094966604122</v>
      </c>
    </row>
    <row r="30" spans="1:7" ht="15">
      <c r="A30" s="408">
        <v>18</v>
      </c>
      <c r="B30" s="28" t="s">
        <v>21</v>
      </c>
      <c r="C30" s="378">
        <v>0.14221341211053068</v>
      </c>
      <c r="D30" s="384">
        <v>5.6557341576988919E-2</v>
      </c>
      <c r="E30" s="384">
        <v>2.309674490744373E-2</v>
      </c>
      <c r="F30" s="384">
        <v>0.1683620442461389</v>
      </c>
      <c r="G30" s="385">
        <v>4.1825636359587769E-2</v>
      </c>
    </row>
    <row r="31" spans="1:7" ht="15" customHeight="1">
      <c r="A31" s="108"/>
      <c r="B31" s="26" t="s">
        <v>22</v>
      </c>
      <c r="C31" s="381"/>
      <c r="D31" s="382"/>
      <c r="E31" s="382"/>
      <c r="F31" s="382"/>
      <c r="G31" s="383"/>
    </row>
    <row r="32" spans="1:7" ht="15" customHeight="1">
      <c r="A32" s="408">
        <v>19</v>
      </c>
      <c r="B32" s="28" t="s">
        <v>23</v>
      </c>
      <c r="C32" s="378">
        <v>0.17566463412057814</v>
      </c>
      <c r="D32" s="386">
        <v>0.21928661916302131</v>
      </c>
      <c r="E32" s="386">
        <v>0.20170165584357908</v>
      </c>
      <c r="F32" s="386">
        <v>0.18206845462345314</v>
      </c>
      <c r="G32" s="387">
        <v>0.22214500984351038</v>
      </c>
    </row>
    <row r="33" spans="1:7" ht="15" customHeight="1">
      <c r="A33" s="408">
        <v>20</v>
      </c>
      <c r="B33" s="28" t="s">
        <v>24</v>
      </c>
      <c r="C33" s="378">
        <v>0.5859035398492739</v>
      </c>
      <c r="D33" s="386">
        <v>0.58973387779642705</v>
      </c>
      <c r="E33" s="386">
        <v>0.61299624877524372</v>
      </c>
      <c r="F33" s="386">
        <v>0.62013798086063254</v>
      </c>
      <c r="G33" s="387">
        <v>0.62703148363305294</v>
      </c>
    </row>
    <row r="34" spans="1:7" ht="15" customHeight="1">
      <c r="A34" s="408">
        <v>21</v>
      </c>
      <c r="B34" s="213" t="s">
        <v>25</v>
      </c>
      <c r="C34" s="378">
        <v>0.27598910030643314</v>
      </c>
      <c r="D34" s="386">
        <v>0.26746462883092498</v>
      </c>
      <c r="E34" s="386">
        <v>0.30518631508771982</v>
      </c>
      <c r="F34" s="386">
        <v>0.30235066888422024</v>
      </c>
      <c r="G34" s="387">
        <v>0.29791571371563758</v>
      </c>
    </row>
    <row r="35" spans="1:7" ht="15" customHeight="1">
      <c r="A35" s="292"/>
      <c r="B35" s="26" t="s">
        <v>406</v>
      </c>
      <c r="C35" s="289"/>
      <c r="D35" s="289"/>
      <c r="E35" s="289"/>
      <c r="F35" s="289"/>
      <c r="G35" s="290"/>
    </row>
    <row r="36" spans="1:7" ht="15" customHeight="1">
      <c r="A36" s="408">
        <v>22</v>
      </c>
      <c r="B36" s="283" t="s">
        <v>399</v>
      </c>
      <c r="C36" s="213">
        <v>2708227530.0174785</v>
      </c>
      <c r="D36" s="213">
        <v>2494988213.9973927</v>
      </c>
      <c r="E36" s="213">
        <v>2799115061.3696647</v>
      </c>
      <c r="F36" s="213">
        <v>2451802093.6352</v>
      </c>
      <c r="G36" s="291"/>
    </row>
    <row r="37" spans="1:7" ht="15">
      <c r="A37" s="408">
        <v>23</v>
      </c>
      <c r="B37" s="28" t="s">
        <v>400</v>
      </c>
      <c r="C37" s="213">
        <v>2323863813.0583134</v>
      </c>
      <c r="D37" s="214">
        <v>2181011236.7643175</v>
      </c>
      <c r="E37" s="214">
        <v>2304061899.4972477</v>
      </c>
      <c r="F37" s="214">
        <v>2181240768.1010337</v>
      </c>
      <c r="G37" s="215"/>
    </row>
    <row r="38" spans="1:7" thickBot="1">
      <c r="A38" s="110">
        <v>24</v>
      </c>
      <c r="B38" s="216" t="s">
        <v>398</v>
      </c>
      <c r="C38" s="399">
        <v>1.1653985551129713</v>
      </c>
      <c r="D38" s="403">
        <v>1.143959357907244</v>
      </c>
      <c r="E38" s="476">
        <v>1.2148610512505931</v>
      </c>
      <c r="F38" s="476">
        <v>1.124040101162108</v>
      </c>
      <c r="G38" s="217"/>
    </row>
    <row r="39" spans="1:7">
      <c r="A39" s="16"/>
    </row>
    <row r="40" spans="1:7" ht="39.75">
      <c r="B40" s="282" t="s">
        <v>411</v>
      </c>
    </row>
    <row r="41" spans="1:7" ht="65.25">
      <c r="B41" s="321" t="s">
        <v>405</v>
      </c>
      <c r="D41" s="306"/>
      <c r="E41" s="306"/>
      <c r="F41" s="306"/>
      <c r="G41" s="306"/>
    </row>
    <row r="42" spans="1:7">
      <c r="B42" s="321"/>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3"/>
  <sheetViews>
    <sheetView showGridLines="0" zoomScaleNormal="100" workbookViewId="0">
      <pane xSplit="1" ySplit="5" topLeftCell="B23" activePane="bottomRight" state="frozen"/>
      <selection activeCell="B26" sqref="B26"/>
      <selection pane="topRight" activeCell="B26" sqref="B26"/>
      <selection pane="bottomLeft" activeCell="B26" sqref="B26"/>
      <selection pane="bottomRight" activeCell="B47" sqref="B47"/>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6" width="12.42578125" style="416" customWidth="1"/>
    <col min="7" max="7" width="12.7109375" style="416" bestFit="1" customWidth="1"/>
    <col min="8" max="8" width="13.85546875" style="416" bestFit="1" customWidth="1"/>
    <col min="12" max="12" width="10.85546875" bestFit="1" customWidth="1"/>
  </cols>
  <sheetData>
    <row r="1" spans="1:12" ht="15.75">
      <c r="A1" s="13" t="s">
        <v>195</v>
      </c>
      <c r="B1" s="376" t="str">
        <f>'1. key ratios'!B1</f>
        <v>სს ”საქართველოს ბანკი”</v>
      </c>
    </row>
    <row r="2" spans="1:12" ht="15.75">
      <c r="A2" s="13" t="s">
        <v>196</v>
      </c>
      <c r="B2" s="377">
        <f>'1. key ratios'!B2</f>
        <v>43373</v>
      </c>
    </row>
    <row r="3" spans="1:12" ht="15.75">
      <c r="A3" s="13"/>
    </row>
    <row r="4" spans="1:12" ht="16.5" thickBot="1">
      <c r="A4" s="29" t="s">
        <v>336</v>
      </c>
      <c r="B4" s="64" t="s">
        <v>250</v>
      </c>
      <c r="C4" s="29"/>
      <c r="D4" s="30"/>
      <c r="E4" s="30"/>
      <c r="F4" s="417"/>
      <c r="G4" s="417"/>
      <c r="H4" s="418" t="s">
        <v>99</v>
      </c>
    </row>
    <row r="5" spans="1:12" ht="15.75">
      <c r="A5" s="32"/>
      <c r="B5" s="33"/>
      <c r="C5" s="507" t="s">
        <v>201</v>
      </c>
      <c r="D5" s="508"/>
      <c r="E5" s="509"/>
      <c r="F5" s="507" t="s">
        <v>202</v>
      </c>
      <c r="G5" s="508"/>
      <c r="H5" s="510"/>
    </row>
    <row r="6" spans="1:12" ht="15.75">
      <c r="A6" s="34" t="s">
        <v>31</v>
      </c>
      <c r="B6" s="35" t="s">
        <v>159</v>
      </c>
      <c r="C6" s="36" t="s">
        <v>32</v>
      </c>
      <c r="D6" s="36" t="s">
        <v>100</v>
      </c>
      <c r="E6" s="36" t="s">
        <v>73</v>
      </c>
      <c r="F6" s="36" t="s">
        <v>32</v>
      </c>
      <c r="G6" s="36" t="s">
        <v>100</v>
      </c>
      <c r="H6" s="37" t="s">
        <v>73</v>
      </c>
    </row>
    <row r="7" spans="1:12" ht="15.75">
      <c r="A7" s="34">
        <v>1</v>
      </c>
      <c r="B7" s="38" t="s">
        <v>160</v>
      </c>
      <c r="C7" s="358">
        <v>196970574.76499999</v>
      </c>
      <c r="D7" s="358">
        <v>226225759.82000002</v>
      </c>
      <c r="E7" s="219">
        <f>C7+D7</f>
        <v>423196334.58500004</v>
      </c>
      <c r="F7" s="220">
        <v>182045685.70000002</v>
      </c>
      <c r="G7" s="221">
        <v>341618880.07999998</v>
      </c>
      <c r="H7" s="222">
        <v>523664565.77999997</v>
      </c>
    </row>
    <row r="8" spans="1:12" ht="15.75">
      <c r="A8" s="34">
        <v>2</v>
      </c>
      <c r="B8" s="38" t="s">
        <v>161</v>
      </c>
      <c r="C8" s="358">
        <v>113837387.33149999</v>
      </c>
      <c r="D8" s="358">
        <v>1202958368.2</v>
      </c>
      <c r="E8" s="219">
        <f t="shared" ref="E8:E20" si="0">C8+D8</f>
        <v>1316795755.5315001</v>
      </c>
      <c r="F8" s="220">
        <v>34429986.461499996</v>
      </c>
      <c r="G8" s="221">
        <v>939495359.42999995</v>
      </c>
      <c r="H8" s="222">
        <v>973925345.8915</v>
      </c>
    </row>
    <row r="9" spans="1:12" ht="15.75">
      <c r="A9" s="34">
        <v>3</v>
      </c>
      <c r="B9" s="38" t="s">
        <v>162</v>
      </c>
      <c r="C9" s="358">
        <v>80617.429999999993</v>
      </c>
      <c r="D9" s="358">
        <v>828029205.22000003</v>
      </c>
      <c r="E9" s="219">
        <f t="shared" si="0"/>
        <v>828109822.64999998</v>
      </c>
      <c r="F9" s="220">
        <v>0</v>
      </c>
      <c r="G9" s="221">
        <v>997196655.05999994</v>
      </c>
      <c r="H9" s="222">
        <v>997196655.05999994</v>
      </c>
    </row>
    <row r="10" spans="1:12" ht="15.75">
      <c r="A10" s="34">
        <v>4</v>
      </c>
      <c r="B10" s="38" t="s">
        <v>191</v>
      </c>
      <c r="C10" s="358">
        <v>303.24</v>
      </c>
      <c r="D10" s="358">
        <v>0</v>
      </c>
      <c r="E10" s="219">
        <f t="shared" si="0"/>
        <v>303.24</v>
      </c>
      <c r="F10" s="220">
        <v>303.24</v>
      </c>
      <c r="G10" s="221">
        <v>0</v>
      </c>
      <c r="H10" s="222">
        <v>303.24</v>
      </c>
    </row>
    <row r="11" spans="1:12" ht="15.75">
      <c r="A11" s="34">
        <v>5</v>
      </c>
      <c r="B11" s="38" t="s">
        <v>163</v>
      </c>
      <c r="C11" s="358">
        <v>1734393534.7431202</v>
      </c>
      <c r="D11" s="358">
        <v>157224217.8118</v>
      </c>
      <c r="E11" s="219">
        <f t="shared" si="0"/>
        <v>1891617752.5549202</v>
      </c>
      <c r="F11" s="220">
        <v>1316192771.4281888</v>
      </c>
      <c r="G11" s="221">
        <v>4630123.8731019013</v>
      </c>
      <c r="H11" s="222">
        <v>1320822895.3012908</v>
      </c>
      <c r="L11" s="404"/>
    </row>
    <row r="12" spans="1:12" ht="15.75">
      <c r="A12" s="34">
        <v>6.1</v>
      </c>
      <c r="B12" s="39" t="s">
        <v>164</v>
      </c>
      <c r="C12" s="358">
        <v>3516919700.3500004</v>
      </c>
      <c r="D12" s="358">
        <v>4747385440.9816008</v>
      </c>
      <c r="E12" s="219">
        <f>C12+D12</f>
        <v>8264305141.3316011</v>
      </c>
      <c r="F12" s="220">
        <v>2739869195.9899998</v>
      </c>
      <c r="G12" s="221">
        <v>3711868300.2499995</v>
      </c>
      <c r="H12" s="222">
        <v>6451737496.2399998</v>
      </c>
    </row>
    <row r="13" spans="1:12" ht="15.75">
      <c r="A13" s="34">
        <v>6.2</v>
      </c>
      <c r="B13" s="39" t="s">
        <v>165</v>
      </c>
      <c r="C13" s="358">
        <v>-169715821.87889999</v>
      </c>
      <c r="D13" s="358">
        <v>-222311613.20770001</v>
      </c>
      <c r="E13" s="219">
        <f t="shared" si="0"/>
        <v>-392027435.08660001</v>
      </c>
      <c r="F13" s="220">
        <v>-123607590.0272</v>
      </c>
      <c r="G13" s="221">
        <v>-230317478.912</v>
      </c>
      <c r="H13" s="222">
        <v>-353925068.93919998</v>
      </c>
    </row>
    <row r="14" spans="1:12" ht="15.75">
      <c r="A14" s="34">
        <v>6</v>
      </c>
      <c r="B14" s="38" t="s">
        <v>166</v>
      </c>
      <c r="C14" s="219">
        <f>C12+C13</f>
        <v>3347203878.4711003</v>
      </c>
      <c r="D14" s="219">
        <f>D12+D13</f>
        <v>4525073827.773901</v>
      </c>
      <c r="E14" s="219">
        <f>E12+E13</f>
        <v>7872277706.2450008</v>
      </c>
      <c r="F14" s="219">
        <v>2616261605.9627995</v>
      </c>
      <c r="G14" s="219">
        <v>3481550821.3379993</v>
      </c>
      <c r="H14" s="222">
        <v>6097812427.3007994</v>
      </c>
    </row>
    <row r="15" spans="1:12" ht="15.75">
      <c r="A15" s="34">
        <v>7</v>
      </c>
      <c r="B15" s="38" t="s">
        <v>167</v>
      </c>
      <c r="C15" s="358">
        <v>68787558.670000017</v>
      </c>
      <c r="D15" s="358">
        <v>26318275.022500001</v>
      </c>
      <c r="E15" s="219">
        <f t="shared" si="0"/>
        <v>95105833.692500025</v>
      </c>
      <c r="F15" s="220">
        <v>60228268.910000004</v>
      </c>
      <c r="G15" s="221">
        <v>20303928.655600004</v>
      </c>
      <c r="H15" s="222">
        <v>80532197.565600008</v>
      </c>
    </row>
    <row r="16" spans="1:12" ht="15.75">
      <c r="A16" s="34">
        <v>8</v>
      </c>
      <c r="B16" s="38" t="s">
        <v>168</v>
      </c>
      <c r="C16" s="358">
        <v>62489352.873999998</v>
      </c>
      <c r="D16" s="358">
        <v>0</v>
      </c>
      <c r="E16" s="219">
        <f t="shared" si="0"/>
        <v>62489352.873999998</v>
      </c>
      <c r="F16" s="220">
        <v>77194565.796000004</v>
      </c>
      <c r="G16" s="221">
        <v>0</v>
      </c>
      <c r="H16" s="222">
        <v>77194565.796000004</v>
      </c>
    </row>
    <row r="17" spans="1:8" ht="15.75">
      <c r="A17" s="34">
        <v>9</v>
      </c>
      <c r="B17" s="38" t="s">
        <v>169</v>
      </c>
      <c r="C17" s="358">
        <v>128637666.84</v>
      </c>
      <c r="D17" s="358">
        <v>1508805</v>
      </c>
      <c r="E17" s="219">
        <f t="shared" si="0"/>
        <v>130146471.84</v>
      </c>
      <c r="F17" s="220">
        <v>122056318.66</v>
      </c>
      <c r="G17" s="221">
        <v>0</v>
      </c>
      <c r="H17" s="222">
        <v>122056318.66</v>
      </c>
    </row>
    <row r="18" spans="1:8" ht="15.75">
      <c r="A18" s="34">
        <v>10</v>
      </c>
      <c r="B18" s="38" t="s">
        <v>170</v>
      </c>
      <c r="C18" s="358">
        <v>362409554.82999998</v>
      </c>
      <c r="D18" s="358">
        <v>0</v>
      </c>
      <c r="E18" s="219">
        <f t="shared" si="0"/>
        <v>362409554.82999998</v>
      </c>
      <c r="F18" s="220">
        <v>384513512.33679998</v>
      </c>
      <c r="G18" s="221">
        <v>0</v>
      </c>
      <c r="H18" s="222">
        <v>384513512.33679998</v>
      </c>
    </row>
    <row r="19" spans="1:8" ht="15.75">
      <c r="A19" s="34">
        <v>11</v>
      </c>
      <c r="B19" s="38" t="s">
        <v>171</v>
      </c>
      <c r="C19" s="358">
        <v>223213835.31860006</v>
      </c>
      <c r="D19" s="358">
        <v>53482567.439999998</v>
      </c>
      <c r="E19" s="219">
        <f t="shared" si="0"/>
        <v>276696402.75860006</v>
      </c>
      <c r="F19" s="220">
        <v>156101553.97580001</v>
      </c>
      <c r="G19" s="221">
        <v>28694432.199999999</v>
      </c>
      <c r="H19" s="222">
        <v>184795986.1758</v>
      </c>
    </row>
    <row r="20" spans="1:8" ht="15.75">
      <c r="A20" s="34">
        <v>12</v>
      </c>
      <c r="B20" s="40" t="s">
        <v>172</v>
      </c>
      <c r="C20" s="219">
        <f>SUM(C7:C11)+SUM(C14:C19)</f>
        <v>6238024264.5133209</v>
      </c>
      <c r="D20" s="219">
        <f>SUM(D7:D11)+SUM(D14:D19)</f>
        <v>7020821026.2882004</v>
      </c>
      <c r="E20" s="219">
        <f t="shared" si="0"/>
        <v>13258845290.801521</v>
      </c>
      <c r="F20" s="219">
        <v>4949024572.4710884</v>
      </c>
      <c r="G20" s="219">
        <v>5813490200.6367006</v>
      </c>
      <c r="H20" s="222">
        <v>10762514773.107788</v>
      </c>
    </row>
    <row r="21" spans="1:8" ht="15.75">
      <c r="A21" s="34"/>
      <c r="B21" s="35" t="s">
        <v>189</v>
      </c>
      <c r="C21" s="223"/>
      <c r="D21" s="223"/>
      <c r="E21" s="223"/>
      <c r="F21" s="224"/>
      <c r="G21" s="225"/>
      <c r="H21" s="226"/>
    </row>
    <row r="22" spans="1:8" ht="15.75">
      <c r="A22" s="34">
        <v>13</v>
      </c>
      <c r="B22" s="38" t="s">
        <v>173</v>
      </c>
      <c r="C22" s="358">
        <v>84545288.420000002</v>
      </c>
      <c r="D22" s="358">
        <v>290671629.64999998</v>
      </c>
      <c r="E22" s="219">
        <f>C22+D22</f>
        <v>375216918.06999999</v>
      </c>
      <c r="F22" s="220">
        <v>122767650.09999999</v>
      </c>
      <c r="G22" s="221">
        <v>213130789.36000001</v>
      </c>
      <c r="H22" s="222">
        <v>335898439.46000004</v>
      </c>
    </row>
    <row r="23" spans="1:8" ht="15.75">
      <c r="A23" s="34">
        <v>14</v>
      </c>
      <c r="B23" s="38" t="s">
        <v>174</v>
      </c>
      <c r="C23" s="358">
        <v>804729979.8793</v>
      </c>
      <c r="D23" s="358">
        <v>1212445148.79</v>
      </c>
      <c r="E23" s="219">
        <f t="shared" ref="E23:E40" si="1">C23+D23</f>
        <v>2017175128.6693001</v>
      </c>
      <c r="F23" s="220">
        <v>853824772.3154999</v>
      </c>
      <c r="G23" s="221">
        <v>1158523582.1500001</v>
      </c>
      <c r="H23" s="222">
        <v>2012348354.4654999</v>
      </c>
    </row>
    <row r="24" spans="1:8" ht="15.75">
      <c r="A24" s="34">
        <v>15</v>
      </c>
      <c r="B24" s="38" t="s">
        <v>175</v>
      </c>
      <c r="C24" s="358">
        <v>575724250.25119996</v>
      </c>
      <c r="D24" s="358">
        <v>1066397403.99</v>
      </c>
      <c r="E24" s="219">
        <f t="shared" si="1"/>
        <v>1642121654.2412</v>
      </c>
      <c r="F24" s="220">
        <v>376617209.06999999</v>
      </c>
      <c r="G24" s="221">
        <v>817356706.47000003</v>
      </c>
      <c r="H24" s="222">
        <v>1193973915.54</v>
      </c>
    </row>
    <row r="25" spans="1:8" ht="15.75">
      <c r="A25" s="34">
        <v>16</v>
      </c>
      <c r="B25" s="38" t="s">
        <v>176</v>
      </c>
      <c r="C25" s="358">
        <v>1338898489.6499999</v>
      </c>
      <c r="D25" s="358">
        <v>2556607373.3399997</v>
      </c>
      <c r="E25" s="219">
        <f t="shared" si="1"/>
        <v>3895505862.9899998</v>
      </c>
      <c r="F25" s="220">
        <v>818476774.16000009</v>
      </c>
      <c r="G25" s="221">
        <v>2123507969.1700001</v>
      </c>
      <c r="H25" s="222">
        <v>2941984743.3299999</v>
      </c>
    </row>
    <row r="26" spans="1:8" ht="15.75">
      <c r="A26" s="34">
        <v>17</v>
      </c>
      <c r="B26" s="38" t="s">
        <v>177</v>
      </c>
      <c r="C26" s="358">
        <v>471015000</v>
      </c>
      <c r="D26" s="358">
        <v>1033667640</v>
      </c>
      <c r="E26" s="219">
        <f t="shared" si="1"/>
        <v>1504682640</v>
      </c>
      <c r="F26" s="224">
        <v>526315000</v>
      </c>
      <c r="G26" s="225">
        <v>187816038.80000001</v>
      </c>
      <c r="H26" s="222">
        <v>714131038.79999995</v>
      </c>
    </row>
    <row r="27" spans="1:8" ht="15.75">
      <c r="A27" s="34">
        <v>18</v>
      </c>
      <c r="B27" s="38" t="s">
        <v>178</v>
      </c>
      <c r="C27" s="358">
        <v>1559602461.5</v>
      </c>
      <c r="D27" s="358">
        <v>327886014.58399999</v>
      </c>
      <c r="E27" s="219">
        <f t="shared" si="1"/>
        <v>1887488476.0840001</v>
      </c>
      <c r="F27" s="220">
        <v>755298000</v>
      </c>
      <c r="G27" s="221">
        <v>996270941.44179988</v>
      </c>
      <c r="H27" s="222">
        <v>1751568941.4417999</v>
      </c>
    </row>
    <row r="28" spans="1:8" ht="15.75">
      <c r="A28" s="34">
        <v>19</v>
      </c>
      <c r="B28" s="38" t="s">
        <v>179</v>
      </c>
      <c r="C28" s="358">
        <v>42865392.869999997</v>
      </c>
      <c r="D28" s="358">
        <v>38281979.710000001</v>
      </c>
      <c r="E28" s="219">
        <f t="shared" si="1"/>
        <v>81147372.579999998</v>
      </c>
      <c r="F28" s="220">
        <v>32954470.690000001</v>
      </c>
      <c r="G28" s="221">
        <v>29500394.529999997</v>
      </c>
      <c r="H28" s="222">
        <v>62454865.219999999</v>
      </c>
    </row>
    <row r="29" spans="1:8" ht="15.75">
      <c r="A29" s="34">
        <v>20</v>
      </c>
      <c r="B29" s="38" t="s">
        <v>101</v>
      </c>
      <c r="C29" s="358">
        <v>67026086.603399999</v>
      </c>
      <c r="D29" s="358">
        <v>38374295.048900001</v>
      </c>
      <c r="E29" s="219">
        <f t="shared" si="1"/>
        <v>105400381.6523</v>
      </c>
      <c r="F29" s="220">
        <v>62157025.338089779</v>
      </c>
      <c r="G29" s="221">
        <v>30796173.676400002</v>
      </c>
      <c r="H29" s="222">
        <v>92953199.014489785</v>
      </c>
    </row>
    <row r="30" spans="1:8" ht="15.75">
      <c r="A30" s="34">
        <v>21</v>
      </c>
      <c r="B30" s="38" t="s">
        <v>180</v>
      </c>
      <c r="C30" s="358">
        <v>0</v>
      </c>
      <c r="D30" s="358">
        <v>431491500</v>
      </c>
      <c r="E30" s="219">
        <f t="shared" si="1"/>
        <v>431491500</v>
      </c>
      <c r="F30" s="220">
        <v>0</v>
      </c>
      <c r="G30" s="221">
        <v>408655500</v>
      </c>
      <c r="H30" s="222">
        <v>408655500</v>
      </c>
    </row>
    <row r="31" spans="1:8" ht="15.75">
      <c r="A31" s="34">
        <v>22</v>
      </c>
      <c r="B31" s="40" t="s">
        <v>181</v>
      </c>
      <c r="C31" s="219">
        <f>SUM(C22:C30)</f>
        <v>4944406949.1738997</v>
      </c>
      <c r="D31" s="219">
        <f>SUM(D22:D30)</f>
        <v>6995822985.1128998</v>
      </c>
      <c r="E31" s="219">
        <f>C31+D31</f>
        <v>11940229934.2868</v>
      </c>
      <c r="F31" s="219">
        <v>3548410901.6735902</v>
      </c>
      <c r="G31" s="219">
        <v>5965558095.5982008</v>
      </c>
      <c r="H31" s="222">
        <v>9513968997.2717915</v>
      </c>
    </row>
    <row r="32" spans="1:8" ht="15.75">
      <c r="A32" s="34"/>
      <c r="B32" s="35" t="s">
        <v>190</v>
      </c>
      <c r="C32" s="223"/>
      <c r="D32" s="223"/>
      <c r="E32" s="218"/>
      <c r="F32" s="224"/>
      <c r="G32" s="225"/>
      <c r="H32" s="226"/>
    </row>
    <row r="33" spans="1:8" ht="15.75">
      <c r="A33" s="34">
        <v>23</v>
      </c>
      <c r="B33" s="38" t="s">
        <v>182</v>
      </c>
      <c r="C33" s="358">
        <v>27821150.18</v>
      </c>
      <c r="D33" s="223"/>
      <c r="E33" s="219">
        <f t="shared" si="1"/>
        <v>27821150.18</v>
      </c>
      <c r="F33" s="220">
        <v>27821150.18</v>
      </c>
      <c r="G33" s="225">
        <v>0</v>
      </c>
      <c r="H33" s="222">
        <v>27821150.18</v>
      </c>
    </row>
    <row r="34" spans="1:8" ht="15.75">
      <c r="A34" s="34">
        <v>24</v>
      </c>
      <c r="B34" s="38" t="s">
        <v>183</v>
      </c>
      <c r="C34" s="358">
        <v>0</v>
      </c>
      <c r="D34" s="223"/>
      <c r="E34" s="219">
        <f t="shared" si="1"/>
        <v>0</v>
      </c>
      <c r="F34" s="220">
        <v>0</v>
      </c>
      <c r="G34" s="225">
        <v>0</v>
      </c>
      <c r="H34" s="222">
        <v>0</v>
      </c>
    </row>
    <row r="35" spans="1:8" ht="15.75">
      <c r="A35" s="34">
        <v>25</v>
      </c>
      <c r="B35" s="39" t="s">
        <v>184</v>
      </c>
      <c r="C35" s="358">
        <v>-1184851.2000000002</v>
      </c>
      <c r="D35" s="223"/>
      <c r="E35" s="219">
        <f t="shared" si="1"/>
        <v>-1184851.2000000002</v>
      </c>
      <c r="F35" s="220">
        <v>-1910346.2</v>
      </c>
      <c r="G35" s="225">
        <v>0</v>
      </c>
      <c r="H35" s="222">
        <v>-1910346.2</v>
      </c>
    </row>
    <row r="36" spans="1:8" ht="15.75">
      <c r="A36" s="34">
        <v>26</v>
      </c>
      <c r="B36" s="38" t="s">
        <v>185</v>
      </c>
      <c r="C36" s="358">
        <v>153990687.72999999</v>
      </c>
      <c r="D36" s="223"/>
      <c r="E36" s="219">
        <f t="shared" si="1"/>
        <v>153990687.72999999</v>
      </c>
      <c r="F36" s="220">
        <v>202436730.75</v>
      </c>
      <c r="G36" s="225">
        <v>0</v>
      </c>
      <c r="H36" s="222">
        <v>202436730.75</v>
      </c>
    </row>
    <row r="37" spans="1:8" ht="15.75">
      <c r="A37" s="34">
        <v>27</v>
      </c>
      <c r="B37" s="38" t="s">
        <v>186</v>
      </c>
      <c r="C37" s="358">
        <v>0</v>
      </c>
      <c r="D37" s="223"/>
      <c r="E37" s="219">
        <f t="shared" si="1"/>
        <v>0</v>
      </c>
      <c r="F37" s="220">
        <v>0</v>
      </c>
      <c r="G37" s="225">
        <v>0</v>
      </c>
      <c r="H37" s="222">
        <v>0</v>
      </c>
    </row>
    <row r="38" spans="1:8" ht="15.75">
      <c r="A38" s="34">
        <v>28</v>
      </c>
      <c r="B38" s="38" t="s">
        <v>187</v>
      </c>
      <c r="C38" s="358">
        <v>1101981045.9247224</v>
      </c>
      <c r="D38" s="223"/>
      <c r="E38" s="219">
        <f t="shared" si="1"/>
        <v>1101981045.9247224</v>
      </c>
      <c r="F38" s="220">
        <v>958443276.42599797</v>
      </c>
      <c r="G38" s="225">
        <v>0</v>
      </c>
      <c r="H38" s="222">
        <v>958443276.42599797</v>
      </c>
    </row>
    <row r="39" spans="1:8" ht="15.75">
      <c r="A39" s="34">
        <v>29</v>
      </c>
      <c r="B39" s="38" t="s">
        <v>203</v>
      </c>
      <c r="C39" s="358">
        <v>36007323.880000003</v>
      </c>
      <c r="D39" s="223"/>
      <c r="E39" s="219">
        <f t="shared" si="1"/>
        <v>36007323.880000003</v>
      </c>
      <c r="F39" s="220">
        <v>61754964.68</v>
      </c>
      <c r="G39" s="225">
        <v>0</v>
      </c>
      <c r="H39" s="222">
        <v>61754964.68</v>
      </c>
    </row>
    <row r="40" spans="1:8" ht="15.75">
      <c r="A40" s="34">
        <v>30</v>
      </c>
      <c r="B40" s="40" t="s">
        <v>188</v>
      </c>
      <c r="C40" s="358">
        <f>SUM(C33:C39)</f>
        <v>1318615356.5147226</v>
      </c>
      <c r="D40" s="223"/>
      <c r="E40" s="219">
        <f t="shared" si="1"/>
        <v>1318615356.5147226</v>
      </c>
      <c r="F40" s="358">
        <v>1248545775.8359981</v>
      </c>
      <c r="G40" s="225">
        <v>0</v>
      </c>
      <c r="H40" s="222">
        <v>1248545775.8359981</v>
      </c>
    </row>
    <row r="41" spans="1:8" ht="16.5" thickBot="1">
      <c r="A41" s="41">
        <v>31</v>
      </c>
      <c r="B41" s="42" t="s">
        <v>204</v>
      </c>
      <c r="C41" s="227">
        <f>C31+C40</f>
        <v>6263022305.6886225</v>
      </c>
      <c r="D41" s="227">
        <f>D31+D40</f>
        <v>6995822985.1128998</v>
      </c>
      <c r="E41" s="227">
        <f>C41+D41</f>
        <v>13258845290.801521</v>
      </c>
      <c r="F41" s="420">
        <v>4796956677.5095882</v>
      </c>
      <c r="G41" s="420">
        <v>5965558095.5982008</v>
      </c>
      <c r="H41" s="421">
        <v>10762514773.107788</v>
      </c>
    </row>
    <row r="43" spans="1:8">
      <c r="B43" s="43"/>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zoomScaleNormal="100" workbookViewId="0">
      <pane xSplit="1" ySplit="6" topLeftCell="B11" activePane="bottomRight" state="frozen"/>
      <selection activeCell="B26" sqref="B26"/>
      <selection pane="topRight" activeCell="B26" sqref="B26"/>
      <selection pane="bottomLeft" activeCell="B26" sqref="B2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3" t="s">
        <v>195</v>
      </c>
      <c r="B1" s="376" t="str">
        <f>'1. key ratios'!B1</f>
        <v>სს ”საქართველოს ბანკი”</v>
      </c>
      <c r="C1" s="12"/>
    </row>
    <row r="2" spans="1:8" ht="15.75">
      <c r="A2" s="13" t="s">
        <v>196</v>
      </c>
      <c r="B2" s="377">
        <f>'1. key ratios'!B2</f>
        <v>43373</v>
      </c>
      <c r="C2" s="23"/>
      <c r="D2" s="14"/>
      <c r="E2" s="14"/>
      <c r="F2" s="14"/>
      <c r="G2" s="14"/>
      <c r="H2" s="14"/>
    </row>
    <row r="3" spans="1:8" ht="15.75">
      <c r="A3" s="13"/>
      <c r="B3" s="12"/>
      <c r="C3" s="23"/>
      <c r="D3" s="14"/>
      <c r="E3" s="14"/>
      <c r="F3" s="14"/>
      <c r="G3" s="14"/>
      <c r="H3" s="14"/>
    </row>
    <row r="4" spans="1:8" ht="16.5" thickBot="1">
      <c r="A4" s="44" t="s">
        <v>337</v>
      </c>
      <c r="B4" s="24" t="s">
        <v>229</v>
      </c>
      <c r="C4" s="31"/>
      <c r="D4" s="31"/>
      <c r="E4" s="31"/>
      <c r="F4" s="44"/>
      <c r="G4" s="44"/>
      <c r="H4" s="45" t="s">
        <v>99</v>
      </c>
    </row>
    <row r="5" spans="1:8" ht="15.75">
      <c r="A5" s="111"/>
      <c r="B5" s="112"/>
      <c r="C5" s="507" t="s">
        <v>201</v>
      </c>
      <c r="D5" s="508"/>
      <c r="E5" s="509"/>
      <c r="F5" s="507" t="s">
        <v>202</v>
      </c>
      <c r="G5" s="508"/>
      <c r="H5" s="510"/>
    </row>
    <row r="6" spans="1:8">
      <c r="A6" s="113" t="s">
        <v>31</v>
      </c>
      <c r="B6" s="46"/>
      <c r="C6" s="47" t="s">
        <v>32</v>
      </c>
      <c r="D6" s="47" t="s">
        <v>102</v>
      </c>
      <c r="E6" s="47" t="s">
        <v>73</v>
      </c>
      <c r="F6" s="47" t="s">
        <v>32</v>
      </c>
      <c r="G6" s="47" t="s">
        <v>102</v>
      </c>
      <c r="H6" s="114" t="s">
        <v>73</v>
      </c>
    </row>
    <row r="7" spans="1:8">
      <c r="A7" s="115"/>
      <c r="B7" s="49" t="s">
        <v>98</v>
      </c>
      <c r="C7" s="50"/>
      <c r="D7" s="50"/>
      <c r="E7" s="50"/>
      <c r="F7" s="50"/>
      <c r="G7" s="50"/>
      <c r="H7" s="116"/>
    </row>
    <row r="8" spans="1:8" ht="15.75">
      <c r="A8" s="115">
        <v>1</v>
      </c>
      <c r="B8" s="51" t="s">
        <v>103</v>
      </c>
      <c r="C8" s="359">
        <v>7858385.8200000003</v>
      </c>
      <c r="D8" s="359">
        <v>15931589.289999999</v>
      </c>
      <c r="E8" s="219">
        <f>C8+D8</f>
        <v>23789975.109999999</v>
      </c>
      <c r="F8" s="228">
        <v>4072484.5</v>
      </c>
      <c r="G8" s="228">
        <v>5984828.8499999996</v>
      </c>
      <c r="H8" s="229">
        <v>10057313.35</v>
      </c>
    </row>
    <row r="9" spans="1:8" ht="15.75">
      <c r="A9" s="115">
        <v>2</v>
      </c>
      <c r="B9" s="51" t="s">
        <v>104</v>
      </c>
      <c r="C9" s="230">
        <f>SUM(C10:C18)</f>
        <v>480367283.93822223</v>
      </c>
      <c r="D9" s="230">
        <f>SUM(D10:D18)</f>
        <v>272040553.29470003</v>
      </c>
      <c r="E9" s="219">
        <f t="shared" ref="E9:E67" si="0">C9+D9</f>
        <v>752407837.23292232</v>
      </c>
      <c r="F9" s="230">
        <v>360788899.98479813</v>
      </c>
      <c r="G9" s="230">
        <v>259642161.05559999</v>
      </c>
      <c r="H9" s="229">
        <v>620431061.04039812</v>
      </c>
    </row>
    <row r="10" spans="1:8" ht="15.75">
      <c r="A10" s="115">
        <v>2.1</v>
      </c>
      <c r="B10" s="52" t="s">
        <v>105</v>
      </c>
      <c r="C10" s="359">
        <v>8052.72</v>
      </c>
      <c r="D10" s="359">
        <v>0.32</v>
      </c>
      <c r="E10" s="219">
        <f t="shared" si="0"/>
        <v>8053.04</v>
      </c>
      <c r="F10" s="228">
        <v>26990.75</v>
      </c>
      <c r="G10" s="228">
        <v>-92282</v>
      </c>
      <c r="H10" s="229">
        <v>-65291.25</v>
      </c>
    </row>
    <row r="11" spans="1:8" ht="15.75">
      <c r="A11" s="115">
        <v>2.2000000000000002</v>
      </c>
      <c r="B11" s="52" t="s">
        <v>106</v>
      </c>
      <c r="C11" s="359">
        <v>43773525.729999997</v>
      </c>
      <c r="D11" s="359">
        <v>79467093.078799993</v>
      </c>
      <c r="E11" s="219">
        <f t="shared" si="0"/>
        <v>123240618.80879998</v>
      </c>
      <c r="F11" s="228">
        <v>34850526.119999997</v>
      </c>
      <c r="G11" s="228">
        <v>72764486.753700003</v>
      </c>
      <c r="H11" s="229">
        <v>107615012.87369999</v>
      </c>
    </row>
    <row r="12" spans="1:8" ht="15.75">
      <c r="A12" s="115">
        <v>2.2999999999999998</v>
      </c>
      <c r="B12" s="52" t="s">
        <v>107</v>
      </c>
      <c r="C12" s="359">
        <v>1564793.02</v>
      </c>
      <c r="D12" s="359">
        <v>3528710.2801999999</v>
      </c>
      <c r="E12" s="219">
        <f t="shared" si="0"/>
        <v>5093503.3002000004</v>
      </c>
      <c r="F12" s="228">
        <v>1003170.82</v>
      </c>
      <c r="G12" s="228">
        <v>2375945.1264999998</v>
      </c>
      <c r="H12" s="229">
        <v>3379115.9464999996</v>
      </c>
    </row>
    <row r="13" spans="1:8" ht="15.75">
      <c r="A13" s="115">
        <v>2.4</v>
      </c>
      <c r="B13" s="52" t="s">
        <v>108</v>
      </c>
      <c r="C13" s="359">
        <v>4601624.76</v>
      </c>
      <c r="D13" s="359">
        <v>3555211.68</v>
      </c>
      <c r="E13" s="219">
        <f t="shared" si="0"/>
        <v>8156836.4399999995</v>
      </c>
      <c r="F13" s="228">
        <v>2625686.39</v>
      </c>
      <c r="G13" s="228">
        <v>4445959.25</v>
      </c>
      <c r="H13" s="229">
        <v>7071645.6400000006</v>
      </c>
    </row>
    <row r="14" spans="1:8" ht="15.75">
      <c r="A14" s="115">
        <v>2.5</v>
      </c>
      <c r="B14" s="52" t="s">
        <v>109</v>
      </c>
      <c r="C14" s="359">
        <v>4488893.37</v>
      </c>
      <c r="D14" s="359">
        <v>17817045.719999999</v>
      </c>
      <c r="E14" s="219">
        <f t="shared" si="0"/>
        <v>22305939.09</v>
      </c>
      <c r="F14" s="228">
        <v>4274423.68</v>
      </c>
      <c r="G14" s="228">
        <v>17763883.550000001</v>
      </c>
      <c r="H14" s="229">
        <v>22038307.23</v>
      </c>
    </row>
    <row r="15" spans="1:8" ht="15.75">
      <c r="A15" s="115">
        <v>2.6</v>
      </c>
      <c r="B15" s="52" t="s">
        <v>110</v>
      </c>
      <c r="C15" s="359">
        <v>11311055.83</v>
      </c>
      <c r="D15" s="359">
        <v>39262600.773199998</v>
      </c>
      <c r="E15" s="219">
        <f t="shared" si="0"/>
        <v>50573656.603199996</v>
      </c>
      <c r="F15" s="228">
        <v>6421074.0999999996</v>
      </c>
      <c r="G15" s="228">
        <v>33872501.001500003</v>
      </c>
      <c r="H15" s="229">
        <v>40293575.101500005</v>
      </c>
    </row>
    <row r="16" spans="1:8" ht="15.75">
      <c r="A16" s="115">
        <v>2.7</v>
      </c>
      <c r="B16" s="52" t="s">
        <v>111</v>
      </c>
      <c r="C16" s="359">
        <v>4680261.3043999998</v>
      </c>
      <c r="D16" s="359">
        <v>4138341.6220999998</v>
      </c>
      <c r="E16" s="219">
        <f t="shared" si="0"/>
        <v>8818602.9265000001</v>
      </c>
      <c r="F16" s="228">
        <v>6165729.2199999997</v>
      </c>
      <c r="G16" s="228">
        <v>6147226.0582999997</v>
      </c>
      <c r="H16" s="229">
        <v>12312955.278299998</v>
      </c>
    </row>
    <row r="17" spans="1:8" ht="15.75">
      <c r="A17" s="115">
        <v>2.8</v>
      </c>
      <c r="B17" s="52" t="s">
        <v>112</v>
      </c>
      <c r="C17" s="359">
        <v>409771348.12822223</v>
      </c>
      <c r="D17" s="359">
        <v>123512224.6346</v>
      </c>
      <c r="E17" s="219">
        <f t="shared" si="0"/>
        <v>533283572.76282221</v>
      </c>
      <c r="F17" s="228">
        <v>304487277.52479815</v>
      </c>
      <c r="G17" s="228">
        <v>121232985.6956</v>
      </c>
      <c r="H17" s="229">
        <v>425720263.22039819</v>
      </c>
    </row>
    <row r="18" spans="1:8" ht="15.75">
      <c r="A18" s="115">
        <v>2.9</v>
      </c>
      <c r="B18" s="52" t="s">
        <v>113</v>
      </c>
      <c r="C18" s="359">
        <v>167729.07560000001</v>
      </c>
      <c r="D18" s="359">
        <v>759325.18579999998</v>
      </c>
      <c r="E18" s="219">
        <f t="shared" si="0"/>
        <v>927054.26139999996</v>
      </c>
      <c r="F18" s="228">
        <v>934021.38</v>
      </c>
      <c r="G18" s="228">
        <v>1131455.6200000001</v>
      </c>
      <c r="H18" s="229">
        <v>2065477</v>
      </c>
    </row>
    <row r="19" spans="1:8" ht="15.75">
      <c r="A19" s="115">
        <v>3</v>
      </c>
      <c r="B19" s="51" t="s">
        <v>114</v>
      </c>
      <c r="C19" s="359">
        <v>12741346.98</v>
      </c>
      <c r="D19" s="359">
        <v>1836078.69</v>
      </c>
      <c r="E19" s="219">
        <f t="shared" si="0"/>
        <v>14577425.67</v>
      </c>
      <c r="F19" s="228">
        <v>8524497.1899999995</v>
      </c>
      <c r="G19" s="228">
        <v>2062896.73</v>
      </c>
      <c r="H19" s="229">
        <v>10587393.92</v>
      </c>
    </row>
    <row r="20" spans="1:8" ht="15.75">
      <c r="A20" s="115">
        <v>4</v>
      </c>
      <c r="B20" s="51" t="s">
        <v>115</v>
      </c>
      <c r="C20" s="359">
        <v>94771130.859999999</v>
      </c>
      <c r="D20" s="359">
        <v>5898480.75</v>
      </c>
      <c r="E20" s="219">
        <f t="shared" si="0"/>
        <v>100669611.61</v>
      </c>
      <c r="F20" s="228">
        <v>76915692.319999993</v>
      </c>
      <c r="G20" s="228">
        <v>2145135.36</v>
      </c>
      <c r="H20" s="229">
        <v>79060827.679999992</v>
      </c>
    </row>
    <row r="21" spans="1:8" ht="15.75">
      <c r="A21" s="115">
        <v>5</v>
      </c>
      <c r="B21" s="51" t="s">
        <v>116</v>
      </c>
      <c r="C21" s="359">
        <v>0</v>
      </c>
      <c r="D21" s="359">
        <v>0</v>
      </c>
      <c r="E21" s="219">
        <f t="shared" si="0"/>
        <v>0</v>
      </c>
      <c r="F21" s="228">
        <v>0</v>
      </c>
      <c r="G21" s="228">
        <v>0</v>
      </c>
      <c r="H21" s="229">
        <v>0</v>
      </c>
    </row>
    <row r="22" spans="1:8" ht="15.75">
      <c r="A22" s="115">
        <v>6</v>
      </c>
      <c r="B22" s="53" t="s">
        <v>117</v>
      </c>
      <c r="C22" s="230">
        <f>C8+C9+C19+C20+C21</f>
        <v>595738147.59822226</v>
      </c>
      <c r="D22" s="230">
        <f>D8+D9+D19+D20+D21</f>
        <v>295706702.02470005</v>
      </c>
      <c r="E22" s="219">
        <f>C22+D22</f>
        <v>891444849.6229223</v>
      </c>
      <c r="F22" s="230">
        <v>450301573.99479812</v>
      </c>
      <c r="G22" s="230">
        <v>269835021.99559999</v>
      </c>
      <c r="H22" s="229">
        <v>720136595.99039817</v>
      </c>
    </row>
    <row r="23" spans="1:8" ht="15.75">
      <c r="A23" s="115"/>
      <c r="B23" s="49" t="s">
        <v>96</v>
      </c>
      <c r="C23" s="228"/>
      <c r="D23" s="228"/>
      <c r="E23" s="218"/>
      <c r="F23" s="228"/>
      <c r="G23" s="228"/>
      <c r="H23" s="231"/>
    </row>
    <row r="24" spans="1:8" ht="15.75">
      <c r="A24" s="115">
        <v>7</v>
      </c>
      <c r="B24" s="51" t="s">
        <v>118</v>
      </c>
      <c r="C24" s="359">
        <v>39305020.939999998</v>
      </c>
      <c r="D24" s="359">
        <v>11454197.17</v>
      </c>
      <c r="E24" s="219">
        <f t="shared" si="0"/>
        <v>50759218.109999999</v>
      </c>
      <c r="F24" s="228">
        <v>36818394.020000003</v>
      </c>
      <c r="G24" s="228">
        <v>10422397.189999999</v>
      </c>
      <c r="H24" s="229">
        <v>47240791.210000001</v>
      </c>
    </row>
    <row r="25" spans="1:8" ht="15.75">
      <c r="A25" s="115">
        <v>8</v>
      </c>
      <c r="B25" s="51" t="s">
        <v>119</v>
      </c>
      <c r="C25" s="359">
        <v>68415695.129999995</v>
      </c>
      <c r="D25" s="359">
        <v>59181592.689999998</v>
      </c>
      <c r="E25" s="219">
        <f t="shared" si="0"/>
        <v>127597287.81999999</v>
      </c>
      <c r="F25" s="228">
        <v>32525375.449999999</v>
      </c>
      <c r="G25" s="228">
        <v>65875735.68</v>
      </c>
      <c r="H25" s="229">
        <v>98401111.129999995</v>
      </c>
    </row>
    <row r="26" spans="1:8" ht="15.75">
      <c r="A26" s="115">
        <v>9</v>
      </c>
      <c r="B26" s="51" t="s">
        <v>120</v>
      </c>
      <c r="C26" s="359">
        <v>12010304.41</v>
      </c>
      <c r="D26" s="359">
        <v>1453574.01</v>
      </c>
      <c r="E26" s="219">
        <f t="shared" si="0"/>
        <v>13463878.42</v>
      </c>
      <c r="F26" s="228">
        <v>5131217.3600000003</v>
      </c>
      <c r="G26" s="228">
        <v>438922.43</v>
      </c>
      <c r="H26" s="229">
        <v>5570139.79</v>
      </c>
    </row>
    <row r="27" spans="1:8" ht="15.75">
      <c r="A27" s="115">
        <v>10</v>
      </c>
      <c r="B27" s="51" t="s">
        <v>121</v>
      </c>
      <c r="C27" s="359">
        <v>45175197.32</v>
      </c>
      <c r="D27" s="359">
        <v>36106243.560000002</v>
      </c>
      <c r="E27" s="219">
        <f t="shared" si="0"/>
        <v>81281440.879999995</v>
      </c>
      <c r="F27" s="228">
        <v>24892595.789999999</v>
      </c>
      <c r="G27" s="228">
        <v>7329959.9299999997</v>
      </c>
      <c r="H27" s="229">
        <v>32222555.719999999</v>
      </c>
    </row>
    <row r="28" spans="1:8" ht="15.75">
      <c r="A28" s="115">
        <v>11</v>
      </c>
      <c r="B28" s="51" t="s">
        <v>122</v>
      </c>
      <c r="C28" s="359">
        <v>73005559.129999995</v>
      </c>
      <c r="D28" s="359">
        <v>56396433.659999996</v>
      </c>
      <c r="E28" s="219">
        <f t="shared" si="0"/>
        <v>129401992.78999999</v>
      </c>
      <c r="F28" s="228">
        <v>62376736.159999996</v>
      </c>
      <c r="G28" s="228">
        <v>68102918.319999993</v>
      </c>
      <c r="H28" s="229">
        <v>130479654.47999999</v>
      </c>
    </row>
    <row r="29" spans="1:8" ht="15.75">
      <c r="A29" s="115">
        <v>12</v>
      </c>
      <c r="B29" s="51" t="s">
        <v>123</v>
      </c>
      <c r="C29" s="359">
        <v>0</v>
      </c>
      <c r="D29" s="359">
        <v>0</v>
      </c>
      <c r="E29" s="219">
        <f t="shared" si="0"/>
        <v>0</v>
      </c>
      <c r="F29" s="228">
        <v>0</v>
      </c>
      <c r="G29" s="228">
        <v>0</v>
      </c>
      <c r="H29" s="229">
        <v>0</v>
      </c>
    </row>
    <row r="30" spans="1:8" ht="15.75">
      <c r="A30" s="115">
        <v>13</v>
      </c>
      <c r="B30" s="54" t="s">
        <v>124</v>
      </c>
      <c r="C30" s="230">
        <f>SUM(C24:C29)</f>
        <v>237911776.92999998</v>
      </c>
      <c r="D30" s="230">
        <f>SUM(D24:D29)</f>
        <v>164592041.09</v>
      </c>
      <c r="E30" s="219">
        <f t="shared" si="0"/>
        <v>402503818.01999998</v>
      </c>
      <c r="F30" s="230">
        <v>161744318.78</v>
      </c>
      <c r="G30" s="230">
        <v>152169933.55000001</v>
      </c>
      <c r="H30" s="229">
        <v>313914252.33000004</v>
      </c>
    </row>
    <row r="31" spans="1:8" ht="15.75">
      <c r="A31" s="115">
        <v>14</v>
      </c>
      <c r="B31" s="54" t="s">
        <v>125</v>
      </c>
      <c r="C31" s="230">
        <f>C22-C30</f>
        <v>357826370.66822231</v>
      </c>
      <c r="D31" s="230">
        <f>D22-D30</f>
        <v>131114660.93470004</v>
      </c>
      <c r="E31" s="219">
        <f t="shared" si="0"/>
        <v>488941031.60292232</v>
      </c>
      <c r="F31" s="230">
        <v>288557255.21479809</v>
      </c>
      <c r="G31" s="230">
        <v>117665088.44559997</v>
      </c>
      <c r="H31" s="229">
        <v>406222343.66039807</v>
      </c>
    </row>
    <row r="32" spans="1:8">
      <c r="A32" s="115"/>
      <c r="B32" s="49"/>
      <c r="C32" s="232"/>
      <c r="D32" s="232"/>
      <c r="E32" s="232"/>
      <c r="F32" s="232"/>
      <c r="G32" s="232"/>
      <c r="H32" s="233"/>
    </row>
    <row r="33" spans="1:8" ht="15.75">
      <c r="A33" s="115"/>
      <c r="B33" s="49" t="s">
        <v>126</v>
      </c>
      <c r="C33" s="228"/>
      <c r="D33" s="228"/>
      <c r="E33" s="218"/>
      <c r="F33" s="228"/>
      <c r="G33" s="228"/>
      <c r="H33" s="231"/>
    </row>
    <row r="34" spans="1:8" ht="15.75">
      <c r="A34" s="115">
        <v>15</v>
      </c>
      <c r="B34" s="48" t="s">
        <v>97</v>
      </c>
      <c r="C34" s="234">
        <f>C35-C36</f>
        <v>90677304.849999994</v>
      </c>
      <c r="D34" s="234">
        <f>D35-D36</f>
        <v>3001917.9299999997</v>
      </c>
      <c r="E34" s="219">
        <f t="shared" si="0"/>
        <v>93679222.780000001</v>
      </c>
      <c r="F34" s="234">
        <v>80382111.640000001</v>
      </c>
      <c r="G34" s="234">
        <v>546326.3200000003</v>
      </c>
      <c r="H34" s="229">
        <v>80928437.960000008</v>
      </c>
    </row>
    <row r="35" spans="1:8" ht="15.75">
      <c r="A35" s="115">
        <v>15.1</v>
      </c>
      <c r="B35" s="52" t="s">
        <v>127</v>
      </c>
      <c r="C35" s="359">
        <v>116634875.81999999</v>
      </c>
      <c r="D35" s="359">
        <v>37860629.109999999</v>
      </c>
      <c r="E35" s="219">
        <f t="shared" si="0"/>
        <v>154495504.93000001</v>
      </c>
      <c r="F35" s="228">
        <v>98423640.189999998</v>
      </c>
      <c r="G35" s="228">
        <v>30774362.559999999</v>
      </c>
      <c r="H35" s="229">
        <v>129198002.75</v>
      </c>
    </row>
    <row r="36" spans="1:8" ht="15.75">
      <c r="A36" s="115">
        <v>15.2</v>
      </c>
      <c r="B36" s="52" t="s">
        <v>128</v>
      </c>
      <c r="C36" s="359">
        <v>25957570.969999999</v>
      </c>
      <c r="D36" s="359">
        <v>34858711.18</v>
      </c>
      <c r="E36" s="219">
        <f t="shared" si="0"/>
        <v>60816282.149999999</v>
      </c>
      <c r="F36" s="228">
        <v>18041528.550000001</v>
      </c>
      <c r="G36" s="228">
        <v>30228036.239999998</v>
      </c>
      <c r="H36" s="229">
        <v>48269564.789999999</v>
      </c>
    </row>
    <row r="37" spans="1:8" ht="15.75">
      <c r="A37" s="115">
        <v>16</v>
      </c>
      <c r="B37" s="51" t="s">
        <v>129</v>
      </c>
      <c r="C37" s="359">
        <v>0</v>
      </c>
      <c r="D37" s="359">
        <v>596015.43000000005</v>
      </c>
      <c r="E37" s="219">
        <f t="shared" si="0"/>
        <v>596015.43000000005</v>
      </c>
      <c r="F37" s="228">
        <v>564654.29</v>
      </c>
      <c r="G37" s="228">
        <v>0</v>
      </c>
      <c r="H37" s="229">
        <v>564654.29</v>
      </c>
    </row>
    <row r="38" spans="1:8" ht="15.75">
      <c r="A38" s="115">
        <v>17</v>
      </c>
      <c r="B38" s="51" t="s">
        <v>130</v>
      </c>
      <c r="C38" s="359">
        <v>14891.2</v>
      </c>
      <c r="D38" s="359">
        <v>0</v>
      </c>
      <c r="E38" s="219">
        <f t="shared" si="0"/>
        <v>14891.2</v>
      </c>
      <c r="F38" s="228">
        <v>489.29</v>
      </c>
      <c r="G38" s="228">
        <v>0</v>
      </c>
      <c r="H38" s="229">
        <v>489.29</v>
      </c>
    </row>
    <row r="39" spans="1:8" ht="15.75">
      <c r="A39" s="115">
        <v>18</v>
      </c>
      <c r="B39" s="51" t="s">
        <v>131</v>
      </c>
      <c r="C39" s="359">
        <v>2082552.05</v>
      </c>
      <c r="D39" s="359">
        <v>-584815.21</v>
      </c>
      <c r="E39" s="219">
        <f t="shared" si="0"/>
        <v>1497736.84</v>
      </c>
      <c r="F39" s="228">
        <v>198580.98</v>
      </c>
      <c r="G39" s="228">
        <v>2173086.56</v>
      </c>
      <c r="H39" s="229">
        <v>2371667.54</v>
      </c>
    </row>
    <row r="40" spans="1:8" ht="15.75">
      <c r="A40" s="115">
        <v>19</v>
      </c>
      <c r="B40" s="51" t="s">
        <v>132</v>
      </c>
      <c r="C40" s="359">
        <v>64850781.346000001</v>
      </c>
      <c r="D40" s="359">
        <v>0</v>
      </c>
      <c r="E40" s="219">
        <f t="shared" si="0"/>
        <v>64850781.346000001</v>
      </c>
      <c r="F40" s="228">
        <v>54835959.960000001</v>
      </c>
      <c r="G40" s="228">
        <v>0</v>
      </c>
      <c r="H40" s="229">
        <v>54835959.960000001</v>
      </c>
    </row>
    <row r="41" spans="1:8" ht="15.75">
      <c r="A41" s="115">
        <v>20</v>
      </c>
      <c r="B41" s="51" t="s">
        <v>133</v>
      </c>
      <c r="C41" s="359">
        <v>-3313278</v>
      </c>
      <c r="D41" s="359">
        <v>0</v>
      </c>
      <c r="E41" s="219">
        <f t="shared" si="0"/>
        <v>-3313278</v>
      </c>
      <c r="F41" s="228">
        <v>-1535104.68</v>
      </c>
      <c r="G41" s="228">
        <v>0</v>
      </c>
      <c r="H41" s="229">
        <v>-1535104.68</v>
      </c>
    </row>
    <row r="42" spans="1:8" ht="15.75">
      <c r="A42" s="115">
        <v>21</v>
      </c>
      <c r="B42" s="51" t="s">
        <v>134</v>
      </c>
      <c r="C42" s="359">
        <v>-1591736.6</v>
      </c>
      <c r="D42" s="359">
        <v>0</v>
      </c>
      <c r="E42" s="219">
        <f t="shared" si="0"/>
        <v>-1591736.6</v>
      </c>
      <c r="F42" s="228">
        <v>2138417.35</v>
      </c>
      <c r="G42" s="228">
        <v>0</v>
      </c>
      <c r="H42" s="229">
        <v>2138417.35</v>
      </c>
    </row>
    <row r="43" spans="1:8" ht="15.75">
      <c r="A43" s="115">
        <v>22</v>
      </c>
      <c r="B43" s="51" t="s">
        <v>135</v>
      </c>
      <c r="C43" s="359">
        <v>7595308.96</v>
      </c>
      <c r="D43" s="359">
        <v>12483023.6</v>
      </c>
      <c r="E43" s="219">
        <f t="shared" si="0"/>
        <v>20078332.559999999</v>
      </c>
      <c r="F43" s="228">
        <v>6241813.25</v>
      </c>
      <c r="G43" s="228">
        <v>11060557.59</v>
      </c>
      <c r="H43" s="229">
        <v>17302370.84</v>
      </c>
    </row>
    <row r="44" spans="1:8" ht="15.75">
      <c r="A44" s="115">
        <v>23</v>
      </c>
      <c r="B44" s="51" t="s">
        <v>136</v>
      </c>
      <c r="C44" s="359">
        <v>626060.19999999995</v>
      </c>
      <c r="D44" s="359">
        <v>13911930.16</v>
      </c>
      <c r="E44" s="219">
        <f t="shared" si="0"/>
        <v>14537990.359999999</v>
      </c>
      <c r="F44" s="228">
        <v>191389.04</v>
      </c>
      <c r="G44" s="228">
        <v>680378.53</v>
      </c>
      <c r="H44" s="229">
        <v>871767.57000000007</v>
      </c>
    </row>
    <row r="45" spans="1:8" ht="15.75">
      <c r="A45" s="115">
        <v>24</v>
      </c>
      <c r="B45" s="54" t="s">
        <v>137</v>
      </c>
      <c r="C45" s="230">
        <f>C34+C37+C38+C39+C40+C41+C42+C43+C44</f>
        <v>160941884.00599998</v>
      </c>
      <c r="D45" s="230">
        <f>D34+D37+D38+D39+D40+D41+D42+D43+D44</f>
        <v>29408071.91</v>
      </c>
      <c r="E45" s="219">
        <f t="shared" si="0"/>
        <v>190349955.91599998</v>
      </c>
      <c r="F45" s="230">
        <v>143018311.12</v>
      </c>
      <c r="G45" s="230">
        <v>14460349</v>
      </c>
      <c r="H45" s="229">
        <v>157478660.12</v>
      </c>
    </row>
    <row r="46" spans="1:8">
      <c r="A46" s="115"/>
      <c r="B46" s="49" t="s">
        <v>138</v>
      </c>
      <c r="C46" s="228"/>
      <c r="D46" s="228"/>
      <c r="E46" s="228"/>
      <c r="F46" s="228"/>
      <c r="G46" s="228"/>
      <c r="H46" s="235"/>
    </row>
    <row r="47" spans="1:8" ht="15.75">
      <c r="A47" s="115">
        <v>25</v>
      </c>
      <c r="B47" s="51" t="s">
        <v>139</v>
      </c>
      <c r="C47" s="359">
        <v>6212065.1200000001</v>
      </c>
      <c r="D47" s="359">
        <v>17702729.149999999</v>
      </c>
      <c r="E47" s="219">
        <f t="shared" si="0"/>
        <v>23914794.27</v>
      </c>
      <c r="F47" s="228">
        <v>2467019.83</v>
      </c>
      <c r="G47" s="228">
        <v>16748228.560000001</v>
      </c>
      <c r="H47" s="229">
        <v>19215248.390000001</v>
      </c>
    </row>
    <row r="48" spans="1:8" ht="15.75">
      <c r="A48" s="115">
        <v>26</v>
      </c>
      <c r="B48" s="51" t="s">
        <v>140</v>
      </c>
      <c r="C48" s="359">
        <v>18324645.120000001</v>
      </c>
      <c r="D48" s="359">
        <v>14263115.050000001</v>
      </c>
      <c r="E48" s="219">
        <f t="shared" si="0"/>
        <v>32587760.170000002</v>
      </c>
      <c r="F48" s="228">
        <v>12377118.17</v>
      </c>
      <c r="G48" s="228">
        <v>8082660.5499999998</v>
      </c>
      <c r="H48" s="229">
        <v>20459778.719999999</v>
      </c>
    </row>
    <row r="49" spans="1:9" ht="15.75">
      <c r="A49" s="115">
        <v>27</v>
      </c>
      <c r="B49" s="51" t="s">
        <v>141</v>
      </c>
      <c r="C49" s="359">
        <v>140759543.53</v>
      </c>
      <c r="D49" s="359">
        <v>0</v>
      </c>
      <c r="E49" s="219">
        <f t="shared" si="0"/>
        <v>140759543.53</v>
      </c>
      <c r="F49" s="228">
        <v>125795477.93000001</v>
      </c>
      <c r="G49" s="228">
        <v>0</v>
      </c>
      <c r="H49" s="229">
        <v>125795477.93000001</v>
      </c>
    </row>
    <row r="50" spans="1:9" ht="15.75">
      <c r="A50" s="115">
        <v>28</v>
      </c>
      <c r="B50" s="51" t="s">
        <v>278</v>
      </c>
      <c r="C50" s="359">
        <v>6296575.3600000003</v>
      </c>
      <c r="D50" s="359">
        <v>0</v>
      </c>
      <c r="E50" s="219">
        <f t="shared" si="0"/>
        <v>6296575.3600000003</v>
      </c>
      <c r="F50" s="228">
        <v>4789299.99</v>
      </c>
      <c r="G50" s="228">
        <v>0</v>
      </c>
      <c r="H50" s="229">
        <v>4789299.99</v>
      </c>
    </row>
    <row r="51" spans="1:9" ht="15.75">
      <c r="A51" s="115">
        <v>29</v>
      </c>
      <c r="B51" s="51" t="s">
        <v>142</v>
      </c>
      <c r="C51" s="359">
        <v>28347756.776000001</v>
      </c>
      <c r="D51" s="359">
        <v>0</v>
      </c>
      <c r="E51" s="219">
        <f t="shared" si="0"/>
        <v>28347756.776000001</v>
      </c>
      <c r="F51" s="228">
        <v>27761214.8332</v>
      </c>
      <c r="G51" s="228">
        <v>0</v>
      </c>
      <c r="H51" s="229">
        <v>27761214.8332</v>
      </c>
    </row>
    <row r="52" spans="1:9" ht="15.75">
      <c r="A52" s="115">
        <v>30</v>
      </c>
      <c r="B52" s="51" t="s">
        <v>143</v>
      </c>
      <c r="C52" s="359">
        <v>33193411.940000001</v>
      </c>
      <c r="D52" s="359">
        <v>667252.6</v>
      </c>
      <c r="E52" s="219">
        <f t="shared" si="0"/>
        <v>33860664.539999999</v>
      </c>
      <c r="F52" s="228">
        <v>24162768.170000002</v>
      </c>
      <c r="G52" s="228">
        <v>4330077.0599999996</v>
      </c>
      <c r="H52" s="229">
        <v>28492845.23</v>
      </c>
    </row>
    <row r="53" spans="1:9" ht="15.75">
      <c r="A53" s="115">
        <v>31</v>
      </c>
      <c r="B53" s="54" t="s">
        <v>144</v>
      </c>
      <c r="C53" s="230">
        <f>C47+C48+C49+C50+C51+C52</f>
        <v>233133997.84600002</v>
      </c>
      <c r="D53" s="230">
        <f>D47+D48+D49+D50+D51+D52</f>
        <v>32633096.800000001</v>
      </c>
      <c r="E53" s="219">
        <f t="shared" si="0"/>
        <v>265767094.64600003</v>
      </c>
      <c r="F53" s="230">
        <v>197352898.92320001</v>
      </c>
      <c r="G53" s="230">
        <v>29160966.169999998</v>
      </c>
      <c r="H53" s="229">
        <v>226513865.0932</v>
      </c>
    </row>
    <row r="54" spans="1:9" ht="15.75">
      <c r="A54" s="115">
        <v>32</v>
      </c>
      <c r="B54" s="54" t="s">
        <v>145</v>
      </c>
      <c r="C54" s="230">
        <f>C45-C53</f>
        <v>-72192113.840000033</v>
      </c>
      <c r="D54" s="230">
        <f>D45-D53</f>
        <v>-3225024.8900000006</v>
      </c>
      <c r="E54" s="219">
        <f t="shared" si="0"/>
        <v>-75417138.730000034</v>
      </c>
      <c r="F54" s="230">
        <v>-54334587.803200006</v>
      </c>
      <c r="G54" s="230">
        <v>-14700617.169999998</v>
      </c>
      <c r="H54" s="229">
        <v>-69035204.973200008</v>
      </c>
    </row>
    <row r="55" spans="1:9">
      <c r="A55" s="115"/>
      <c r="B55" s="49"/>
      <c r="C55" s="232"/>
      <c r="D55" s="232"/>
      <c r="E55" s="232"/>
      <c r="F55" s="232"/>
      <c r="G55" s="232"/>
      <c r="H55" s="233"/>
    </row>
    <row r="56" spans="1:9" ht="15.75">
      <c r="A56" s="115">
        <v>33</v>
      </c>
      <c r="B56" s="54" t="s">
        <v>146</v>
      </c>
      <c r="C56" s="230">
        <f>C31+C54</f>
        <v>285634256.82822227</v>
      </c>
      <c r="D56" s="230">
        <f>D31+D54</f>
        <v>127889636.04470004</v>
      </c>
      <c r="E56" s="219">
        <f t="shared" si="0"/>
        <v>413523892.8729223</v>
      </c>
      <c r="F56" s="230">
        <v>234222667.41159809</v>
      </c>
      <c r="G56" s="230">
        <v>102964471.27559997</v>
      </c>
      <c r="H56" s="229">
        <v>337187138.68719804</v>
      </c>
    </row>
    <row r="57" spans="1:9">
      <c r="A57" s="115"/>
      <c r="B57" s="49"/>
      <c r="C57" s="232"/>
      <c r="D57" s="232"/>
      <c r="E57" s="232"/>
      <c r="F57" s="232"/>
      <c r="G57" s="232"/>
      <c r="H57" s="233"/>
    </row>
    <row r="58" spans="1:9" ht="15.75">
      <c r="A58" s="115">
        <v>34</v>
      </c>
      <c r="B58" s="51" t="s">
        <v>147</v>
      </c>
      <c r="C58" s="359">
        <v>158394354.3502</v>
      </c>
      <c r="D58" s="228"/>
      <c r="E58" s="219">
        <f t="shared" si="0"/>
        <v>158394354.3502</v>
      </c>
      <c r="F58" s="228">
        <v>8583862.6099999994</v>
      </c>
      <c r="G58" s="228"/>
      <c r="H58" s="229">
        <v>8583862.6099999994</v>
      </c>
    </row>
    <row r="59" spans="1:9" s="190" customFormat="1" ht="15.75">
      <c r="A59" s="115">
        <v>35</v>
      </c>
      <c r="B59" s="48" t="s">
        <v>148</v>
      </c>
      <c r="C59" s="359">
        <v>-463099.99</v>
      </c>
      <c r="D59" s="236"/>
      <c r="E59" s="237">
        <f t="shared" si="0"/>
        <v>-463099.99</v>
      </c>
      <c r="F59" s="238">
        <v>1794972.12</v>
      </c>
      <c r="G59" s="238"/>
      <c r="H59" s="239">
        <v>1794972.12</v>
      </c>
      <c r="I59" s="189"/>
    </row>
    <row r="60" spans="1:9" ht="15.75">
      <c r="A60" s="115">
        <v>36</v>
      </c>
      <c r="B60" s="51" t="s">
        <v>149</v>
      </c>
      <c r="C60" s="359">
        <v>6258656.4579999996</v>
      </c>
      <c r="D60" s="228"/>
      <c r="E60" s="219">
        <f t="shared" si="0"/>
        <v>6258656.4579999996</v>
      </c>
      <c r="F60" s="228">
        <v>4628514.6912000002</v>
      </c>
      <c r="G60" s="228"/>
      <c r="H60" s="229">
        <v>4628514.6912000002</v>
      </c>
    </row>
    <row r="61" spans="1:9" ht="15.75">
      <c r="A61" s="115">
        <v>37</v>
      </c>
      <c r="B61" s="54" t="s">
        <v>150</v>
      </c>
      <c r="C61" s="230">
        <f>C58+C59+C60</f>
        <v>164189910.81819999</v>
      </c>
      <c r="D61" s="230">
        <f>D58+D59+D60</f>
        <v>0</v>
      </c>
      <c r="E61" s="219">
        <f t="shared" si="0"/>
        <v>164189910.81819999</v>
      </c>
      <c r="F61" s="230">
        <v>15007349.4212</v>
      </c>
      <c r="G61" s="230">
        <v>0</v>
      </c>
      <c r="H61" s="229">
        <v>15007349.4212</v>
      </c>
    </row>
    <row r="62" spans="1:9">
      <c r="A62" s="115"/>
      <c r="B62" s="55"/>
      <c r="C62" s="228"/>
      <c r="D62" s="228"/>
      <c r="E62" s="228"/>
      <c r="F62" s="228"/>
      <c r="G62" s="228"/>
      <c r="H62" s="235"/>
    </row>
    <row r="63" spans="1:9" ht="15.75">
      <c r="A63" s="115">
        <v>38</v>
      </c>
      <c r="B63" s="56" t="s">
        <v>279</v>
      </c>
      <c r="C63" s="230">
        <f>C56-C61</f>
        <v>121444346.01002228</v>
      </c>
      <c r="D63" s="230">
        <f>D56-D61</f>
        <v>127889636.04470004</v>
      </c>
      <c r="E63" s="219">
        <f t="shared" si="0"/>
        <v>249333982.05472231</v>
      </c>
      <c r="F63" s="230">
        <v>219215317.99039808</v>
      </c>
      <c r="G63" s="230">
        <v>102964471.27559997</v>
      </c>
      <c r="H63" s="229">
        <v>322179789.26599807</v>
      </c>
    </row>
    <row r="64" spans="1:9" ht="15.75">
      <c r="A64" s="113">
        <v>39</v>
      </c>
      <c r="B64" s="51" t="s">
        <v>151</v>
      </c>
      <c r="C64" s="360">
        <v>3466090</v>
      </c>
      <c r="D64" s="240"/>
      <c r="E64" s="219">
        <f t="shared" si="0"/>
        <v>3466090</v>
      </c>
      <c r="F64" s="240">
        <v>25049606</v>
      </c>
      <c r="G64" s="240"/>
      <c r="H64" s="229">
        <v>25049606</v>
      </c>
    </row>
    <row r="65" spans="1:8" ht="15.75">
      <c r="A65" s="115">
        <v>40</v>
      </c>
      <c r="B65" s="54" t="s">
        <v>152</v>
      </c>
      <c r="C65" s="230">
        <f>C63-C64</f>
        <v>117978256.01002228</v>
      </c>
      <c r="D65" s="230">
        <f>D63-D64</f>
        <v>127889636.04470004</v>
      </c>
      <c r="E65" s="219">
        <f t="shared" si="0"/>
        <v>245867892.05472231</v>
      </c>
      <c r="F65" s="230">
        <v>194165711.99039808</v>
      </c>
      <c r="G65" s="230">
        <v>102964471.27559997</v>
      </c>
      <c r="H65" s="229">
        <v>297130183.26599807</v>
      </c>
    </row>
    <row r="66" spans="1:8" ht="15.75">
      <c r="A66" s="113">
        <v>41</v>
      </c>
      <c r="B66" s="51" t="s">
        <v>153</v>
      </c>
      <c r="C66" s="360">
        <v>-62393617.130000003</v>
      </c>
      <c r="D66" s="240"/>
      <c r="E66" s="219">
        <f t="shared" si="0"/>
        <v>-62393617.130000003</v>
      </c>
      <c r="F66" s="240">
        <v>-10419794.84</v>
      </c>
      <c r="G66" s="240"/>
      <c r="H66" s="229">
        <v>-10419794.84</v>
      </c>
    </row>
    <row r="67" spans="1:8" ht="16.5" thickBot="1">
      <c r="A67" s="117">
        <v>42</v>
      </c>
      <c r="B67" s="118" t="s">
        <v>154</v>
      </c>
      <c r="C67" s="241">
        <f>C65+C66</f>
        <v>55584638.88002228</v>
      </c>
      <c r="D67" s="241">
        <f>D65+D66</f>
        <v>127889636.04470004</v>
      </c>
      <c r="E67" s="227">
        <f t="shared" si="0"/>
        <v>183474274.92472231</v>
      </c>
      <c r="F67" s="241">
        <v>183745917.15039808</v>
      </c>
      <c r="G67" s="241">
        <v>102964471.27559997</v>
      </c>
      <c r="H67" s="242">
        <v>286710388.42599803</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74"/>
  <sheetViews>
    <sheetView showGridLines="0" zoomScaleNormal="100" workbookViewId="0">
      <selection activeCell="B2" sqref="B2"/>
    </sheetView>
  </sheetViews>
  <sheetFormatPr defaultRowHeight="15"/>
  <cols>
    <col min="1" max="1" width="9.5703125" bestFit="1" customWidth="1"/>
    <col min="2" max="2" width="72.28515625" customWidth="1"/>
    <col min="3" max="4" width="12.7109375" customWidth="1"/>
    <col min="5" max="5" width="13.85546875" bestFit="1" customWidth="1"/>
    <col min="6" max="7" width="12.7109375" style="424" customWidth="1"/>
    <col min="8" max="8" width="13.85546875" style="424" bestFit="1" customWidth="1"/>
    <col min="10" max="10" width="17.7109375" bestFit="1" customWidth="1"/>
  </cols>
  <sheetData>
    <row r="1" spans="1:8">
      <c r="A1" s="2" t="s">
        <v>195</v>
      </c>
      <c r="B1" s="376" t="str">
        <f>'1. key ratios'!B1</f>
        <v>სს ”საქართველოს ბანკი”</v>
      </c>
    </row>
    <row r="2" spans="1:8">
      <c r="A2" s="2" t="s">
        <v>196</v>
      </c>
      <c r="B2" s="377">
        <f>'1. key ratios'!B2</f>
        <v>43373</v>
      </c>
    </row>
    <row r="3" spans="1:8">
      <c r="A3" s="2"/>
    </row>
    <row r="4" spans="1:8" ht="16.5" thickBot="1">
      <c r="A4" s="2" t="s">
        <v>338</v>
      </c>
      <c r="B4" s="2"/>
      <c r="C4" s="197"/>
      <c r="D4" s="197"/>
      <c r="E4" s="197"/>
      <c r="F4" s="197"/>
      <c r="G4" s="197"/>
      <c r="H4" s="197" t="s">
        <v>99</v>
      </c>
    </row>
    <row r="5" spans="1:8" ht="15.75">
      <c r="A5" s="511" t="s">
        <v>31</v>
      </c>
      <c r="B5" s="513" t="s">
        <v>251</v>
      </c>
      <c r="C5" s="515" t="s">
        <v>201</v>
      </c>
      <c r="D5" s="515"/>
      <c r="E5" s="515"/>
      <c r="F5" s="515" t="s">
        <v>202</v>
      </c>
      <c r="G5" s="515"/>
      <c r="H5" s="515"/>
    </row>
    <row r="6" spans="1:8">
      <c r="A6" s="512"/>
      <c r="B6" s="514"/>
      <c r="C6" s="36" t="s">
        <v>32</v>
      </c>
      <c r="D6" s="36" t="s">
        <v>100</v>
      </c>
      <c r="E6" s="36" t="s">
        <v>73</v>
      </c>
      <c r="F6" s="36" t="s">
        <v>32</v>
      </c>
      <c r="G6" s="36" t="s">
        <v>100</v>
      </c>
      <c r="H6" s="36" t="s">
        <v>73</v>
      </c>
    </row>
    <row r="7" spans="1:8" s="3" customFormat="1" ht="15.75">
      <c r="A7" s="198">
        <v>1</v>
      </c>
      <c r="B7" s="199" t="s">
        <v>375</v>
      </c>
      <c r="C7" s="221"/>
      <c r="D7" s="221"/>
      <c r="E7" s="243">
        <f>C7+D7</f>
        <v>0</v>
      </c>
      <c r="F7" s="221"/>
      <c r="G7" s="221"/>
      <c r="H7" s="243">
        <v>0</v>
      </c>
    </row>
    <row r="8" spans="1:8" s="3" customFormat="1" ht="15.75">
      <c r="A8" s="198">
        <v>1.1000000000000001</v>
      </c>
      <c r="B8" s="200" t="s">
        <v>283</v>
      </c>
      <c r="C8" s="361">
        <v>250593744.16999999</v>
      </c>
      <c r="D8" s="361">
        <v>378735815.46289998</v>
      </c>
      <c r="E8" s="243">
        <f t="shared" ref="E8:E53" si="0">C8+D8</f>
        <v>629329559.6329</v>
      </c>
      <c r="F8" s="361">
        <v>249304447.81999999</v>
      </c>
      <c r="G8" s="361">
        <v>298399444.2008</v>
      </c>
      <c r="H8" s="243">
        <v>547703892.02079999</v>
      </c>
    </row>
    <row r="9" spans="1:8" s="3" customFormat="1" ht="15.75">
      <c r="A9" s="198">
        <v>1.2</v>
      </c>
      <c r="B9" s="200" t="s">
        <v>284</v>
      </c>
      <c r="C9" s="361">
        <v>0</v>
      </c>
      <c r="D9" s="361">
        <v>49994071.799999997</v>
      </c>
      <c r="E9" s="243">
        <f t="shared" si="0"/>
        <v>49994071.799999997</v>
      </c>
      <c r="F9" s="361">
        <v>35000</v>
      </c>
      <c r="G9" s="361">
        <v>79758467.459999993</v>
      </c>
      <c r="H9" s="243">
        <v>79793467.459999993</v>
      </c>
    </row>
    <row r="10" spans="1:8" s="3" customFormat="1" ht="15.75">
      <c r="A10" s="198">
        <v>1.3</v>
      </c>
      <c r="B10" s="200" t="s">
        <v>285</v>
      </c>
      <c r="C10" s="361">
        <v>232330764.28</v>
      </c>
      <c r="D10" s="361">
        <v>13096198.760700002</v>
      </c>
      <c r="E10" s="243">
        <f t="shared" si="0"/>
        <v>245426963.04070002</v>
      </c>
      <c r="F10" s="361">
        <v>206409920.84</v>
      </c>
      <c r="G10" s="361">
        <v>13597317.491600007</v>
      </c>
      <c r="H10" s="243">
        <v>220007238.33160001</v>
      </c>
    </row>
    <row r="11" spans="1:8" s="3" customFormat="1" ht="15.75">
      <c r="A11" s="198">
        <v>1.4</v>
      </c>
      <c r="B11" s="200" t="s">
        <v>286</v>
      </c>
      <c r="C11" s="361">
        <v>74058277.650000006</v>
      </c>
      <c r="D11" s="361">
        <v>117027873.3522</v>
      </c>
      <c r="E11" s="243">
        <f t="shared" si="0"/>
        <v>191086151.00220001</v>
      </c>
      <c r="F11" s="361">
        <v>63183308.390000001</v>
      </c>
      <c r="G11" s="361">
        <v>106187582.3831</v>
      </c>
      <c r="H11" s="243">
        <v>169370890.77310002</v>
      </c>
    </row>
    <row r="12" spans="1:8" s="3" customFormat="1" ht="29.25" customHeight="1">
      <c r="A12" s="198">
        <v>2</v>
      </c>
      <c r="B12" s="199" t="s">
        <v>287</v>
      </c>
      <c r="C12" s="361">
        <v>0</v>
      </c>
      <c r="D12" s="361">
        <v>0</v>
      </c>
      <c r="E12" s="243">
        <f t="shared" si="0"/>
        <v>0</v>
      </c>
      <c r="F12" s="361">
        <v>0</v>
      </c>
      <c r="G12" s="361">
        <v>0</v>
      </c>
      <c r="H12" s="243">
        <v>0</v>
      </c>
    </row>
    <row r="13" spans="1:8" s="3" customFormat="1" ht="25.5">
      <c r="A13" s="198">
        <v>3</v>
      </c>
      <c r="B13" s="199" t="s">
        <v>288</v>
      </c>
      <c r="C13" s="361"/>
      <c r="D13" s="361"/>
      <c r="E13" s="243">
        <f t="shared" si="0"/>
        <v>0</v>
      </c>
      <c r="F13" s="361"/>
      <c r="G13" s="361"/>
      <c r="H13" s="243"/>
    </row>
    <row r="14" spans="1:8" s="3" customFormat="1" ht="15.75">
      <c r="A14" s="198">
        <v>3.1</v>
      </c>
      <c r="B14" s="200" t="s">
        <v>289</v>
      </c>
      <c r="C14" s="361">
        <v>1690373054.72</v>
      </c>
      <c r="D14" s="361">
        <v>0</v>
      </c>
      <c r="E14" s="243">
        <f t="shared" si="0"/>
        <v>1690373054.72</v>
      </c>
      <c r="F14" s="361">
        <v>1013645868.28</v>
      </c>
      <c r="G14" s="361">
        <v>23863231.370000001</v>
      </c>
      <c r="H14" s="243">
        <v>1037509099.65</v>
      </c>
    </row>
    <row r="15" spans="1:8" s="3" customFormat="1" ht="15.75">
      <c r="A15" s="198">
        <v>3.2</v>
      </c>
      <c r="B15" s="200" t="s">
        <v>290</v>
      </c>
      <c r="C15" s="361"/>
      <c r="D15" s="361"/>
      <c r="E15" s="243">
        <f t="shared" si="0"/>
        <v>0</v>
      </c>
      <c r="F15" s="361"/>
      <c r="G15" s="361"/>
      <c r="H15" s="243">
        <v>0</v>
      </c>
    </row>
    <row r="16" spans="1:8" s="3" customFormat="1" ht="15.75">
      <c r="A16" s="198">
        <v>4</v>
      </c>
      <c r="B16" s="199" t="s">
        <v>291</v>
      </c>
      <c r="C16" s="361"/>
      <c r="D16" s="361"/>
      <c r="E16" s="243">
        <f t="shared" si="0"/>
        <v>0</v>
      </c>
      <c r="F16" s="361"/>
      <c r="G16" s="361"/>
      <c r="H16" s="243">
        <v>0</v>
      </c>
    </row>
    <row r="17" spans="1:8" s="3" customFormat="1" ht="15.75">
      <c r="A17" s="198">
        <v>4.0999999999999996</v>
      </c>
      <c r="B17" s="200" t="s">
        <v>292</v>
      </c>
      <c r="C17" s="361">
        <v>366250833.11000001</v>
      </c>
      <c r="D17" s="361">
        <v>114013586.17</v>
      </c>
      <c r="E17" s="243">
        <f t="shared" si="0"/>
        <v>480264419.28000003</v>
      </c>
      <c r="F17" s="361">
        <v>993682468.27999997</v>
      </c>
      <c r="G17" s="361">
        <v>23863231.370000001</v>
      </c>
      <c r="H17" s="243">
        <v>1017545699.65</v>
      </c>
    </row>
    <row r="18" spans="1:8" s="3" customFormat="1" ht="15.75">
      <c r="A18" s="198">
        <v>4.2</v>
      </c>
      <c r="B18" s="200" t="s">
        <v>293</v>
      </c>
      <c r="C18" s="361">
        <v>98969000.690000027</v>
      </c>
      <c r="D18" s="361">
        <v>195663880.25875795</v>
      </c>
      <c r="E18" s="243">
        <f t="shared" si="0"/>
        <v>294632880.94875801</v>
      </c>
      <c r="F18" s="361">
        <v>106962279.42</v>
      </c>
      <c r="G18" s="361">
        <v>114242484.59480898</v>
      </c>
      <c r="H18" s="243">
        <v>221204764.01480898</v>
      </c>
    </row>
    <row r="19" spans="1:8" s="3" customFormat="1" ht="25.5">
      <c r="A19" s="198">
        <v>5</v>
      </c>
      <c r="B19" s="199" t="s">
        <v>294</v>
      </c>
      <c r="C19" s="361"/>
      <c r="D19" s="361"/>
      <c r="E19" s="243">
        <f t="shared" si="0"/>
        <v>0</v>
      </c>
      <c r="F19" s="361"/>
      <c r="G19" s="361"/>
      <c r="H19" s="243"/>
    </row>
    <row r="20" spans="1:8" s="3" customFormat="1" ht="15.75">
      <c r="A20" s="198">
        <v>5.0999999999999996</v>
      </c>
      <c r="B20" s="200" t="s">
        <v>295</v>
      </c>
      <c r="C20" s="361">
        <v>82720003.599999994</v>
      </c>
      <c r="D20" s="361">
        <v>244467353.33000001</v>
      </c>
      <c r="E20" s="243">
        <f t="shared" si="0"/>
        <v>327187356.93000001</v>
      </c>
      <c r="F20" s="361">
        <v>46929378.210000001</v>
      </c>
      <c r="G20" s="361">
        <v>183395819.62</v>
      </c>
      <c r="H20" s="243">
        <f>SUM(F20:G20)</f>
        <v>230325197.83000001</v>
      </c>
    </row>
    <row r="21" spans="1:8" s="3" customFormat="1" ht="15.75">
      <c r="A21" s="198">
        <v>5.2</v>
      </c>
      <c r="B21" s="200" t="s">
        <v>296</v>
      </c>
      <c r="C21" s="361">
        <v>78179988.359999999</v>
      </c>
      <c r="D21" s="361">
        <v>3042632.46</v>
      </c>
      <c r="E21" s="243">
        <f t="shared" si="0"/>
        <v>81222620.819999993</v>
      </c>
      <c r="F21" s="361">
        <v>61505937.170000002</v>
      </c>
      <c r="G21" s="361">
        <v>6019904.9699999997</v>
      </c>
      <c r="H21" s="243">
        <f t="shared" ref="H21:H31" si="1">SUM(F21:G21)</f>
        <v>67525842.140000001</v>
      </c>
    </row>
    <row r="22" spans="1:8" s="3" customFormat="1" ht="15.75">
      <c r="A22" s="198">
        <v>5.3</v>
      </c>
      <c r="B22" s="200" t="s">
        <v>297</v>
      </c>
      <c r="C22" s="361">
        <v>4318090705.8599997</v>
      </c>
      <c r="D22" s="361">
        <v>7604686891.9800005</v>
      </c>
      <c r="E22" s="243">
        <f t="shared" si="0"/>
        <v>11922777597.84</v>
      </c>
      <c r="F22" s="361">
        <f>SUM(F23:F27)</f>
        <v>2885125221.25</v>
      </c>
      <c r="G22" s="361">
        <f>SUM(G23:G27)</f>
        <v>6217528202.7299995</v>
      </c>
      <c r="H22" s="243">
        <f t="shared" si="1"/>
        <v>9102653423.9799995</v>
      </c>
    </row>
    <row r="23" spans="1:8" s="3" customFormat="1" ht="15.75">
      <c r="A23" s="198" t="s">
        <v>298</v>
      </c>
      <c r="B23" s="201" t="s">
        <v>299</v>
      </c>
      <c r="C23" s="361">
        <v>3123179262.5500002</v>
      </c>
      <c r="D23" s="361">
        <v>3888816899.0500002</v>
      </c>
      <c r="E23" s="243">
        <f t="shared" si="0"/>
        <v>7011996161.6000004</v>
      </c>
      <c r="F23" s="361">
        <v>1946092403.04</v>
      </c>
      <c r="G23" s="361">
        <v>3248977910.54</v>
      </c>
      <c r="H23" s="243">
        <f t="shared" si="1"/>
        <v>5195070313.5799999</v>
      </c>
    </row>
    <row r="24" spans="1:8" s="3" customFormat="1" ht="15.75">
      <c r="A24" s="198" t="s">
        <v>300</v>
      </c>
      <c r="B24" s="201" t="s">
        <v>301</v>
      </c>
      <c r="C24" s="361">
        <v>837105381.38999999</v>
      </c>
      <c r="D24" s="361">
        <v>2990359857.8000002</v>
      </c>
      <c r="E24" s="243">
        <f t="shared" si="0"/>
        <v>3827465239.1900001</v>
      </c>
      <c r="F24" s="361">
        <v>678851312.38999999</v>
      </c>
      <c r="G24" s="361">
        <v>2348876359.8499999</v>
      </c>
      <c r="H24" s="243">
        <f t="shared" si="1"/>
        <v>3027727672.2399998</v>
      </c>
    </row>
    <row r="25" spans="1:8" s="3" customFormat="1" ht="15.75">
      <c r="A25" s="198" t="s">
        <v>302</v>
      </c>
      <c r="B25" s="202" t="s">
        <v>303</v>
      </c>
      <c r="C25" s="361">
        <v>0</v>
      </c>
      <c r="D25" s="361">
        <v>0</v>
      </c>
      <c r="E25" s="243">
        <f t="shared" si="0"/>
        <v>0</v>
      </c>
      <c r="F25" s="361">
        <v>0</v>
      </c>
      <c r="G25" s="361">
        <v>0</v>
      </c>
      <c r="H25" s="243">
        <f t="shared" si="1"/>
        <v>0</v>
      </c>
    </row>
    <row r="26" spans="1:8" s="3" customFormat="1" ht="15.75">
      <c r="A26" s="198" t="s">
        <v>304</v>
      </c>
      <c r="B26" s="201" t="s">
        <v>305</v>
      </c>
      <c r="C26" s="361">
        <v>357806061.92000002</v>
      </c>
      <c r="D26" s="361">
        <v>725510135.13</v>
      </c>
      <c r="E26" s="243">
        <f t="shared" si="0"/>
        <v>1083316197.05</v>
      </c>
      <c r="F26" s="361">
        <v>258521458.52000001</v>
      </c>
      <c r="G26" s="361">
        <v>602009198.88999999</v>
      </c>
      <c r="H26" s="243">
        <f t="shared" si="1"/>
        <v>860530657.40999997</v>
      </c>
    </row>
    <row r="27" spans="1:8" s="3" customFormat="1" ht="15.75">
      <c r="A27" s="198" t="s">
        <v>306</v>
      </c>
      <c r="B27" s="201" t="s">
        <v>307</v>
      </c>
      <c r="C27" s="361">
        <v>0</v>
      </c>
      <c r="D27" s="361">
        <v>0</v>
      </c>
      <c r="E27" s="243">
        <f t="shared" si="0"/>
        <v>0</v>
      </c>
      <c r="F27" s="361">
        <v>1660047.3</v>
      </c>
      <c r="G27" s="361">
        <v>17664733.449999999</v>
      </c>
      <c r="H27" s="243">
        <f t="shared" si="1"/>
        <v>19324780.75</v>
      </c>
    </row>
    <row r="28" spans="1:8" s="3" customFormat="1" ht="15.75">
      <c r="A28" s="198">
        <v>5.4</v>
      </c>
      <c r="B28" s="200" t="s">
        <v>308</v>
      </c>
      <c r="C28" s="361">
        <v>333341388.06999999</v>
      </c>
      <c r="D28" s="361">
        <v>1027977691.39</v>
      </c>
      <c r="E28" s="243">
        <f t="shared" si="0"/>
        <v>1361319079.46</v>
      </c>
      <c r="F28" s="361">
        <v>266426528.58000001</v>
      </c>
      <c r="G28" s="361">
        <v>912719344.42999995</v>
      </c>
      <c r="H28" s="243">
        <f t="shared" si="1"/>
        <v>1179145873.01</v>
      </c>
    </row>
    <row r="29" spans="1:8" s="3" customFormat="1" ht="15.75">
      <c r="A29" s="198">
        <v>5.5</v>
      </c>
      <c r="B29" s="200" t="s">
        <v>309</v>
      </c>
      <c r="C29" s="361">
        <v>0</v>
      </c>
      <c r="D29" s="361">
        <v>0</v>
      </c>
      <c r="E29" s="243">
        <f t="shared" si="0"/>
        <v>0</v>
      </c>
      <c r="F29" s="361">
        <v>0</v>
      </c>
      <c r="G29" s="361">
        <v>0</v>
      </c>
      <c r="H29" s="243">
        <f t="shared" si="1"/>
        <v>0</v>
      </c>
    </row>
    <row r="30" spans="1:8" s="3" customFormat="1" ht="15.75">
      <c r="A30" s="198">
        <v>5.6</v>
      </c>
      <c r="B30" s="200" t="s">
        <v>310</v>
      </c>
      <c r="C30" s="361">
        <v>139974579.81</v>
      </c>
      <c r="D30" s="361">
        <v>919285609.70000005</v>
      </c>
      <c r="E30" s="243">
        <f t="shared" si="0"/>
        <v>1059260189.51</v>
      </c>
      <c r="F30" s="361">
        <v>155126441.41</v>
      </c>
      <c r="G30" s="361">
        <v>663830715.46000004</v>
      </c>
      <c r="H30" s="243">
        <f t="shared" si="1"/>
        <v>818957156.87</v>
      </c>
    </row>
    <row r="31" spans="1:8" s="3" customFormat="1" ht="15.75">
      <c r="A31" s="198">
        <v>5.7</v>
      </c>
      <c r="B31" s="200" t="s">
        <v>311</v>
      </c>
      <c r="C31" s="361">
        <v>1474280803.54</v>
      </c>
      <c r="D31" s="361">
        <v>2783936531.48</v>
      </c>
      <c r="E31" s="243">
        <f t="shared" si="0"/>
        <v>4258217335.02</v>
      </c>
      <c r="F31" s="361">
        <v>1133029750.1600001</v>
      </c>
      <c r="G31" s="361">
        <v>2278809501.8299999</v>
      </c>
      <c r="H31" s="243">
        <f t="shared" si="1"/>
        <v>3411839251.9899998</v>
      </c>
    </row>
    <row r="32" spans="1:8" s="3" customFormat="1" ht="15.75">
      <c r="A32" s="198">
        <v>6</v>
      </c>
      <c r="B32" s="199" t="s">
        <v>312</v>
      </c>
      <c r="C32" s="361"/>
      <c r="D32" s="361"/>
      <c r="E32" s="243"/>
      <c r="F32" s="361"/>
      <c r="G32" s="361"/>
      <c r="H32" s="243">
        <v>0</v>
      </c>
    </row>
    <row r="33" spans="1:8" s="3" customFormat="1" ht="25.5">
      <c r="A33" s="198">
        <v>6.1</v>
      </c>
      <c r="B33" s="200" t="s">
        <v>376</v>
      </c>
      <c r="C33" s="361">
        <v>204835425.52000001</v>
      </c>
      <c r="D33" s="361">
        <v>683989171.18529999</v>
      </c>
      <c r="E33" s="243">
        <f t="shared" si="0"/>
        <v>888824596.70529997</v>
      </c>
      <c r="F33" s="361">
        <v>94517539.519999996</v>
      </c>
      <c r="G33" s="361">
        <v>92014779.184100002</v>
      </c>
      <c r="H33" s="243">
        <v>186532318.70410001</v>
      </c>
    </row>
    <row r="34" spans="1:8" s="3" customFormat="1" ht="25.5">
      <c r="A34" s="198">
        <v>6.2</v>
      </c>
      <c r="B34" s="200" t="s">
        <v>313</v>
      </c>
      <c r="C34" s="361">
        <v>17536638</v>
      </c>
      <c r="D34" s="361">
        <v>862191525.09130001</v>
      </c>
      <c r="E34" s="243">
        <f t="shared" si="0"/>
        <v>879728163.09130001</v>
      </c>
      <c r="F34" s="361">
        <v>43312130</v>
      </c>
      <c r="G34" s="361">
        <v>141216981.2349</v>
      </c>
      <c r="H34" s="243">
        <v>184529111.2349</v>
      </c>
    </row>
    <row r="35" spans="1:8" s="3" customFormat="1" ht="25.5">
      <c r="A35" s="198">
        <v>6.3</v>
      </c>
      <c r="B35" s="200" t="s">
        <v>314</v>
      </c>
      <c r="C35" s="361"/>
      <c r="D35" s="361">
        <v>1266010000</v>
      </c>
      <c r="E35" s="243">
        <f t="shared" si="0"/>
        <v>1266010000</v>
      </c>
      <c r="F35" s="361"/>
      <c r="G35" s="361"/>
      <c r="H35" s="243">
        <v>0</v>
      </c>
    </row>
    <row r="36" spans="1:8" s="3" customFormat="1" ht="15.75">
      <c r="A36" s="198">
        <v>6.4</v>
      </c>
      <c r="B36" s="200" t="s">
        <v>315</v>
      </c>
      <c r="C36" s="361"/>
      <c r="D36" s="361"/>
      <c r="E36" s="243">
        <f t="shared" si="0"/>
        <v>0</v>
      </c>
      <c r="F36" s="361"/>
      <c r="G36" s="361"/>
      <c r="H36" s="243">
        <v>0</v>
      </c>
    </row>
    <row r="37" spans="1:8" s="3" customFormat="1" ht="15.75">
      <c r="A37" s="198">
        <v>6.5</v>
      </c>
      <c r="B37" s="200" t="s">
        <v>316</v>
      </c>
      <c r="C37" s="361"/>
      <c r="D37" s="361">
        <v>12660100</v>
      </c>
      <c r="E37" s="243">
        <f t="shared" si="0"/>
        <v>12660100</v>
      </c>
      <c r="F37" s="361"/>
      <c r="G37" s="361"/>
      <c r="H37" s="243">
        <v>0</v>
      </c>
    </row>
    <row r="38" spans="1:8" s="3" customFormat="1" ht="25.5">
      <c r="A38" s="198">
        <v>6.6</v>
      </c>
      <c r="B38" s="200" t="s">
        <v>317</v>
      </c>
      <c r="C38" s="361"/>
      <c r="D38" s="361"/>
      <c r="E38" s="243">
        <f t="shared" si="0"/>
        <v>0</v>
      </c>
      <c r="F38" s="361"/>
      <c r="G38" s="361"/>
      <c r="H38" s="243">
        <v>0</v>
      </c>
    </row>
    <row r="39" spans="1:8" s="3" customFormat="1" ht="25.5">
      <c r="A39" s="198">
        <v>6.7</v>
      </c>
      <c r="B39" s="200" t="s">
        <v>318</v>
      </c>
      <c r="C39" s="361"/>
      <c r="D39" s="361"/>
      <c r="E39" s="243">
        <f t="shared" si="0"/>
        <v>0</v>
      </c>
      <c r="F39" s="361"/>
      <c r="G39" s="361"/>
      <c r="H39" s="243">
        <v>0</v>
      </c>
    </row>
    <row r="40" spans="1:8" s="3" customFormat="1" ht="15.75">
      <c r="A40" s="198">
        <v>7</v>
      </c>
      <c r="B40" s="199" t="s">
        <v>319</v>
      </c>
      <c r="C40" s="361"/>
      <c r="D40" s="361"/>
      <c r="E40" s="243">
        <f t="shared" si="0"/>
        <v>0</v>
      </c>
      <c r="F40" s="361"/>
      <c r="G40" s="361"/>
      <c r="H40" s="243">
        <v>0</v>
      </c>
    </row>
    <row r="41" spans="1:8" s="3" customFormat="1" ht="25.5">
      <c r="A41" s="198">
        <v>7.1</v>
      </c>
      <c r="B41" s="200" t="s">
        <v>320</v>
      </c>
      <c r="C41" s="361">
        <v>28762895.390000001</v>
      </c>
      <c r="D41" s="361">
        <v>16794253.059999999</v>
      </c>
      <c r="E41" s="243">
        <f t="shared" si="0"/>
        <v>45557148.450000003</v>
      </c>
      <c r="F41" s="361">
        <v>23219047.510000002</v>
      </c>
      <c r="G41" s="361">
        <v>14102899.999999996</v>
      </c>
      <c r="H41" s="243">
        <v>37321947.509999998</v>
      </c>
    </row>
    <row r="42" spans="1:8" s="3" customFormat="1" ht="25.5">
      <c r="A42" s="198">
        <v>7.2</v>
      </c>
      <c r="B42" s="200" t="s">
        <v>321</v>
      </c>
      <c r="C42" s="361">
        <v>3335557.56</v>
      </c>
      <c r="D42" s="361">
        <v>866775.65396199992</v>
      </c>
      <c r="E42" s="243">
        <f t="shared" si="0"/>
        <v>4202333.2139619999</v>
      </c>
      <c r="F42" s="361">
        <v>1522260.61</v>
      </c>
      <c r="G42" s="361">
        <v>5630939.4044610001</v>
      </c>
      <c r="H42" s="243">
        <v>7153200.0144610004</v>
      </c>
    </row>
    <row r="43" spans="1:8" s="3" customFormat="1" ht="25.5">
      <c r="A43" s="198">
        <v>7.3</v>
      </c>
      <c r="B43" s="200" t="s">
        <v>322</v>
      </c>
      <c r="C43" s="388">
        <v>323967057.77999997</v>
      </c>
      <c r="D43" s="388">
        <v>199013905.47999999</v>
      </c>
      <c r="E43" s="243">
        <f t="shared" si="0"/>
        <v>522980963.25999999</v>
      </c>
      <c r="F43" s="419">
        <v>276139100.14999998</v>
      </c>
      <c r="G43" s="419">
        <v>155211934.08000001</v>
      </c>
      <c r="H43" s="243">
        <v>431351034.23000002</v>
      </c>
    </row>
    <row r="44" spans="1:8" s="3" customFormat="1" ht="25.5">
      <c r="A44" s="198">
        <v>7.4</v>
      </c>
      <c r="B44" s="200" t="s">
        <v>323</v>
      </c>
      <c r="C44" s="388">
        <v>160790319.61000001</v>
      </c>
      <c r="D44" s="388">
        <v>67188652.346419007</v>
      </c>
      <c r="E44" s="243">
        <f t="shared" si="0"/>
        <v>227978971.95641902</v>
      </c>
      <c r="F44" s="419">
        <v>124115384.82999998</v>
      </c>
      <c r="G44" s="419">
        <v>62189725.597061992</v>
      </c>
      <c r="H44" s="243">
        <v>186305110.42706198</v>
      </c>
    </row>
    <row r="45" spans="1:8" s="3" customFormat="1" ht="15.75">
      <c r="A45" s="198">
        <v>8</v>
      </c>
      <c r="B45" s="199" t="s">
        <v>324</v>
      </c>
      <c r="C45" s="361"/>
      <c r="D45" s="361"/>
      <c r="E45" s="243">
        <f t="shared" si="0"/>
        <v>0</v>
      </c>
      <c r="F45" s="361"/>
      <c r="G45" s="361"/>
      <c r="H45" s="243">
        <v>0</v>
      </c>
    </row>
    <row r="46" spans="1:8" s="3" customFormat="1" ht="15.75">
      <c r="A46" s="198">
        <v>8.1</v>
      </c>
      <c r="B46" s="200" t="s">
        <v>325</v>
      </c>
      <c r="C46" s="361"/>
      <c r="D46" s="361"/>
      <c r="E46" s="243">
        <f t="shared" si="0"/>
        <v>0</v>
      </c>
      <c r="F46" s="361"/>
      <c r="G46" s="361"/>
      <c r="H46" s="243">
        <v>0</v>
      </c>
    </row>
    <row r="47" spans="1:8" s="3" customFormat="1" ht="15.75">
      <c r="A47" s="198">
        <v>8.1999999999999993</v>
      </c>
      <c r="B47" s="200" t="s">
        <v>326</v>
      </c>
      <c r="C47" s="361"/>
      <c r="D47" s="361"/>
      <c r="E47" s="243">
        <f t="shared" si="0"/>
        <v>0</v>
      </c>
      <c r="F47" s="361"/>
      <c r="G47" s="361"/>
      <c r="H47" s="243">
        <v>0</v>
      </c>
    </row>
    <row r="48" spans="1:8" s="3" customFormat="1" ht="15.75">
      <c r="A48" s="198">
        <v>8.3000000000000007</v>
      </c>
      <c r="B48" s="200" t="s">
        <v>327</v>
      </c>
      <c r="C48" s="361"/>
      <c r="D48" s="361"/>
      <c r="E48" s="243">
        <f t="shared" si="0"/>
        <v>0</v>
      </c>
      <c r="F48" s="361"/>
      <c r="G48" s="361"/>
      <c r="H48" s="243">
        <v>0</v>
      </c>
    </row>
    <row r="49" spans="1:10" s="3" customFormat="1" ht="15.75">
      <c r="A49" s="198">
        <v>8.4</v>
      </c>
      <c r="B49" s="200" t="s">
        <v>328</v>
      </c>
      <c r="C49" s="361"/>
      <c r="D49" s="361"/>
      <c r="E49" s="243">
        <f t="shared" si="0"/>
        <v>0</v>
      </c>
      <c r="F49" s="361"/>
      <c r="G49" s="361"/>
      <c r="H49" s="243">
        <v>0</v>
      </c>
    </row>
    <row r="50" spans="1:10" s="3" customFormat="1" ht="15.75">
      <c r="A50" s="198">
        <v>8.5</v>
      </c>
      <c r="B50" s="200" t="s">
        <v>329</v>
      </c>
      <c r="C50" s="361"/>
      <c r="D50" s="361"/>
      <c r="E50" s="243">
        <f t="shared" si="0"/>
        <v>0</v>
      </c>
      <c r="F50" s="361"/>
      <c r="G50" s="361"/>
      <c r="H50" s="243">
        <v>0</v>
      </c>
    </row>
    <row r="51" spans="1:10" s="3" customFormat="1" ht="15.75">
      <c r="A51" s="198">
        <v>8.6</v>
      </c>
      <c r="B51" s="200" t="s">
        <v>330</v>
      </c>
      <c r="C51" s="361"/>
      <c r="D51" s="361"/>
      <c r="E51" s="243">
        <f t="shared" si="0"/>
        <v>0</v>
      </c>
      <c r="F51" s="361"/>
      <c r="G51" s="361"/>
      <c r="H51" s="243">
        <v>0</v>
      </c>
    </row>
    <row r="52" spans="1:10" s="3" customFormat="1" ht="15.75">
      <c r="A52" s="198">
        <v>8.6999999999999993</v>
      </c>
      <c r="B52" s="200" t="s">
        <v>331</v>
      </c>
      <c r="C52" s="361"/>
      <c r="D52" s="361"/>
      <c r="E52" s="243">
        <f t="shared" si="0"/>
        <v>0</v>
      </c>
      <c r="F52" s="361"/>
      <c r="G52" s="361"/>
      <c r="H52" s="243">
        <v>0</v>
      </c>
    </row>
    <row r="53" spans="1:10" s="3" customFormat="1" ht="26.25" thickBot="1">
      <c r="A53" s="203">
        <v>9</v>
      </c>
      <c r="B53" s="204" t="s">
        <v>332</v>
      </c>
      <c r="C53" s="244"/>
      <c r="D53" s="244"/>
      <c r="E53" s="245">
        <f t="shared" si="0"/>
        <v>0</v>
      </c>
      <c r="F53" s="422"/>
      <c r="G53" s="422"/>
      <c r="H53" s="423">
        <v>0</v>
      </c>
    </row>
    <row r="56" spans="1:10">
      <c r="C56" s="424"/>
      <c r="D56" s="424"/>
      <c r="E56" s="424"/>
    </row>
    <row r="57" spans="1:10">
      <c r="C57" s="424"/>
      <c r="D57" s="424"/>
      <c r="E57" s="424"/>
    </row>
    <row r="58" spans="1:10">
      <c r="C58" s="424"/>
      <c r="D58" s="424"/>
      <c r="E58" s="424" t="s">
        <v>482</v>
      </c>
      <c r="F58" s="424" t="s">
        <v>495</v>
      </c>
    </row>
    <row r="59" spans="1:10">
      <c r="C59" s="424"/>
      <c r="D59" s="424"/>
      <c r="E59" s="424" t="s">
        <v>485</v>
      </c>
      <c r="G59" s="424" t="s">
        <v>486</v>
      </c>
    </row>
    <row r="60" spans="1:10">
      <c r="C60" s="424"/>
      <c r="D60" s="424"/>
      <c r="E60" s="424"/>
      <c r="I60" s="424"/>
      <c r="J60" s="424"/>
    </row>
    <row r="61" spans="1:10">
      <c r="C61" s="424"/>
      <c r="D61" s="424"/>
      <c r="E61" s="424"/>
      <c r="I61" s="424"/>
      <c r="J61" s="424"/>
    </row>
    <row r="62" spans="1:10">
      <c r="C62" s="424"/>
      <c r="D62" s="424"/>
      <c r="E62" s="485" t="s">
        <v>482</v>
      </c>
      <c r="F62" s="485" t="s">
        <v>495</v>
      </c>
      <c r="I62" s="424"/>
      <c r="J62" s="424"/>
    </row>
    <row r="63" spans="1:10">
      <c r="C63" s="424"/>
      <c r="D63" s="424"/>
      <c r="E63" s="424" t="s">
        <v>485</v>
      </c>
      <c r="G63" s="424" t="s">
        <v>486</v>
      </c>
      <c r="I63" s="424" t="s">
        <v>497</v>
      </c>
      <c r="J63" s="424" t="s">
        <v>498</v>
      </c>
    </row>
    <row r="64" spans="1:10">
      <c r="C64" s="485" t="s">
        <v>483</v>
      </c>
      <c r="D64" s="485" t="s">
        <v>484</v>
      </c>
      <c r="E64" s="424" t="s">
        <v>481</v>
      </c>
      <c r="F64" s="424" t="s">
        <v>496</v>
      </c>
      <c r="G64" s="424" t="s">
        <v>481</v>
      </c>
      <c r="H64" s="424" t="s">
        <v>496</v>
      </c>
      <c r="I64" s="424"/>
      <c r="J64" s="424"/>
    </row>
    <row r="65" spans="3:10">
      <c r="C65" s="424" t="s">
        <v>488</v>
      </c>
      <c r="D65" s="424" t="s">
        <v>489</v>
      </c>
      <c r="E65" s="484">
        <v>28762895.390000001</v>
      </c>
      <c r="F65" s="484">
        <v>0</v>
      </c>
      <c r="G65" s="484">
        <v>16794253.059999999</v>
      </c>
      <c r="H65" s="484">
        <v>32128.438674000001</v>
      </c>
      <c r="I65" s="484">
        <v>45557148.450000003</v>
      </c>
      <c r="J65" s="484">
        <v>32128.438674000001</v>
      </c>
    </row>
    <row r="66" spans="3:10">
      <c r="C66" s="424"/>
      <c r="D66" s="424" t="s">
        <v>490</v>
      </c>
      <c r="E66" s="484">
        <v>295204162.38999999</v>
      </c>
      <c r="F66" s="484">
        <v>150888641.93000001</v>
      </c>
      <c r="G66" s="484">
        <v>182219652.41999999</v>
      </c>
      <c r="H66" s="484">
        <v>40803046.939024001</v>
      </c>
      <c r="I66" s="484">
        <v>477423814.80999994</v>
      </c>
      <c r="J66" s="484">
        <v>191691688.86902401</v>
      </c>
    </row>
    <row r="67" spans="3:10">
      <c r="C67" s="424"/>
      <c r="D67" s="424" t="s">
        <v>491</v>
      </c>
      <c r="E67" s="484">
        <v>89443788.489999995</v>
      </c>
      <c r="F67" s="484">
        <v>173907297.16999999</v>
      </c>
      <c r="G67" s="484">
        <v>177725035.19</v>
      </c>
      <c r="H67" s="484">
        <v>176036794.77512401</v>
      </c>
      <c r="I67" s="484">
        <v>267168823.68000001</v>
      </c>
      <c r="J67" s="484">
        <v>349944091.94512403</v>
      </c>
    </row>
    <row r="68" spans="3:10">
      <c r="C68" s="424" t="s">
        <v>492</v>
      </c>
      <c r="D68" s="424"/>
      <c r="E68" s="484">
        <v>413410846.26999998</v>
      </c>
      <c r="F68" s="484">
        <v>324795939.10000002</v>
      </c>
      <c r="G68" s="484">
        <v>376738940.66999996</v>
      </c>
      <c r="H68" s="484">
        <v>216871970.15282202</v>
      </c>
      <c r="I68" s="484">
        <v>790149786.93999994</v>
      </c>
      <c r="J68" s="484">
        <v>541667909.25282204</v>
      </c>
    </row>
    <row r="69" spans="3:10">
      <c r="C69" s="424" t="s">
        <v>493</v>
      </c>
      <c r="D69" s="424" t="s">
        <v>489</v>
      </c>
      <c r="E69" s="484">
        <v>0</v>
      </c>
      <c r="F69" s="484">
        <v>3335557.56</v>
      </c>
      <c r="G69" s="484">
        <v>0</v>
      </c>
      <c r="H69" s="484">
        <v>834647.21528799995</v>
      </c>
      <c r="I69" s="484">
        <v>0</v>
      </c>
      <c r="J69" s="484">
        <v>4170204.7752879998</v>
      </c>
    </row>
    <row r="70" spans="3:10">
      <c r="C70" s="424"/>
      <c r="D70" s="424" t="s">
        <v>490</v>
      </c>
      <c r="E70" s="484">
        <v>0</v>
      </c>
      <c r="F70" s="484">
        <v>6566120.1200000001</v>
      </c>
      <c r="G70" s="484">
        <v>0</v>
      </c>
      <c r="H70" s="484">
        <v>25518829.753433</v>
      </c>
      <c r="I70" s="484">
        <v>0</v>
      </c>
      <c r="J70" s="484">
        <v>32084949.873433001</v>
      </c>
    </row>
    <row r="71" spans="3:10">
      <c r="C71" s="424"/>
      <c r="D71" s="424" t="s">
        <v>491</v>
      </c>
      <c r="E71" s="484">
        <v>0</v>
      </c>
      <c r="F71" s="484">
        <v>591313.18000000005</v>
      </c>
      <c r="G71" s="484">
        <v>0</v>
      </c>
      <c r="H71" s="484">
        <v>386989.82634700002</v>
      </c>
      <c r="I71" s="484">
        <v>0</v>
      </c>
      <c r="J71" s="484">
        <v>978303.00634700013</v>
      </c>
    </row>
    <row r="72" spans="3:10">
      <c r="C72" s="424" t="s">
        <v>494</v>
      </c>
      <c r="D72" s="424"/>
      <c r="E72" s="484">
        <v>0</v>
      </c>
      <c r="F72" s="484">
        <v>10492990.859999999</v>
      </c>
      <c r="G72" s="484">
        <v>0</v>
      </c>
      <c r="H72" s="484">
        <v>26740466.795068</v>
      </c>
      <c r="I72" s="484">
        <v>0</v>
      </c>
      <c r="J72" s="484">
        <v>37233457.655068003</v>
      </c>
    </row>
    <row r="73" spans="3:10">
      <c r="C73" s="424" t="s">
        <v>487</v>
      </c>
      <c r="D73" s="424"/>
      <c r="E73" s="484">
        <v>413410846.26999998</v>
      </c>
      <c r="F73" s="484">
        <v>335288929.96000004</v>
      </c>
      <c r="G73" s="484">
        <v>376738940.66999996</v>
      </c>
      <c r="H73" s="484">
        <v>243612436.94789001</v>
      </c>
      <c r="I73" s="484">
        <v>790149786.93999994</v>
      </c>
      <c r="J73" s="484">
        <v>578901366.90788996</v>
      </c>
    </row>
    <row r="74" spans="3:10">
      <c r="C74" s="424"/>
      <c r="D74" s="424"/>
      <c r="E74" s="424"/>
      <c r="I74" s="424"/>
      <c r="J74" s="424"/>
    </row>
  </sheetData>
  <mergeCells count="4">
    <mergeCell ref="A5:A6"/>
    <mergeCell ref="B5:B6"/>
    <mergeCell ref="C5:E5"/>
    <mergeCell ref="F5:H5"/>
  </mergeCells>
  <pageMargins left="0.25" right="0.25" top="0.75" bottom="0.75" header="0.3" footer="0.3"/>
  <pageSetup paperSize="9" scale="52"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19"/>
  <sheetViews>
    <sheetView showGridLines="0" zoomScaleNormal="10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cols>
    <col min="1" max="1" width="9.5703125" style="2" bestFit="1" customWidth="1"/>
    <col min="2" max="2" width="93.5703125" style="2" customWidth="1"/>
    <col min="3" max="4" width="12.7109375" style="2" customWidth="1"/>
    <col min="5" max="6" width="9.7109375" style="11" customWidth="1"/>
    <col min="7" max="16384" width="9.140625" style="11"/>
  </cols>
  <sheetData>
    <row r="1" spans="1:4" ht="15">
      <c r="A1" s="13" t="s">
        <v>195</v>
      </c>
      <c r="B1" s="376" t="str">
        <f>'1. key ratios'!B1</f>
        <v>სს ”საქართველოს ბანკი”</v>
      </c>
      <c r="C1" s="12"/>
      <c r="D1" s="306"/>
    </row>
    <row r="2" spans="1:4" ht="15">
      <c r="A2" s="13" t="s">
        <v>196</v>
      </c>
      <c r="B2" s="377">
        <f>'1. key ratios'!B2</f>
        <v>43373</v>
      </c>
      <c r="C2" s="23"/>
      <c r="D2" s="14"/>
    </row>
    <row r="3" spans="1:4" ht="15">
      <c r="A3" s="13"/>
      <c r="B3" s="12"/>
      <c r="C3" s="23"/>
      <c r="D3" s="14"/>
    </row>
    <row r="4" spans="1:4" ht="15" customHeight="1" thickBot="1">
      <c r="A4" s="194" t="s">
        <v>339</v>
      </c>
      <c r="B4" s="195" t="s">
        <v>194</v>
      </c>
      <c r="C4" s="194"/>
      <c r="D4" s="196" t="s">
        <v>99</v>
      </c>
    </row>
    <row r="5" spans="1:4" ht="15" customHeight="1">
      <c r="A5" s="437" t="s">
        <v>31</v>
      </c>
      <c r="B5" s="436"/>
      <c r="C5" s="435" t="s">
        <v>5</v>
      </c>
      <c r="D5" s="434" t="s">
        <v>6</v>
      </c>
    </row>
    <row r="6" spans="1:4" ht="15" customHeight="1">
      <c r="A6" s="442">
        <v>1</v>
      </c>
      <c r="B6" s="433" t="s">
        <v>199</v>
      </c>
      <c r="C6" s="443">
        <f>C7+C9+C10</f>
        <v>9293337062.4112377</v>
      </c>
      <c r="D6" s="432">
        <f>D7+D9+D10</f>
        <v>8411809945.8469715</v>
      </c>
    </row>
    <row r="7" spans="1:4" ht="15" customHeight="1">
      <c r="A7" s="442">
        <v>1.1000000000000001</v>
      </c>
      <c r="B7" s="431" t="s">
        <v>26</v>
      </c>
      <c r="C7" s="430">
        <v>8870164560.4994526</v>
      </c>
      <c r="D7" s="429">
        <v>8023851336.2922115</v>
      </c>
    </row>
    <row r="8" spans="1:4" ht="25.5">
      <c r="A8" s="442" t="s">
        <v>258</v>
      </c>
      <c r="B8" s="428" t="s">
        <v>333</v>
      </c>
      <c r="C8" s="430">
        <v>271894521.95368063</v>
      </c>
      <c r="D8" s="429">
        <v>275894615.03367579</v>
      </c>
    </row>
    <row r="9" spans="1:4" ht="15" customHeight="1">
      <c r="A9" s="442">
        <v>1.2</v>
      </c>
      <c r="B9" s="431" t="s">
        <v>27</v>
      </c>
      <c r="C9" s="430">
        <v>397518090.15830749</v>
      </c>
      <c r="D9" s="429">
        <v>371598394.92344004</v>
      </c>
    </row>
    <row r="10" spans="1:4" ht="15" customHeight="1">
      <c r="A10" s="442">
        <v>1.3</v>
      </c>
      <c r="B10" s="427" t="s">
        <v>82</v>
      </c>
      <c r="C10" s="430">
        <v>25654411.753477998</v>
      </c>
      <c r="D10" s="429">
        <v>16360214.63132</v>
      </c>
    </row>
    <row r="11" spans="1:4" ht="15" customHeight="1">
      <c r="A11" s="442">
        <v>2</v>
      </c>
      <c r="B11" s="433" t="s">
        <v>200</v>
      </c>
      <c r="C11" s="426">
        <v>83222511.22891885</v>
      </c>
      <c r="D11" s="425">
        <v>35507844.165088408</v>
      </c>
    </row>
    <row r="12" spans="1:4" ht="15" customHeight="1">
      <c r="A12" s="444">
        <v>3</v>
      </c>
      <c r="B12" s="433" t="s">
        <v>198</v>
      </c>
      <c r="C12" s="426">
        <v>1342601256.25</v>
      </c>
      <c r="D12" s="425">
        <v>1342601256.25</v>
      </c>
    </row>
    <row r="13" spans="1:4" ht="15" customHeight="1" thickBot="1">
      <c r="A13" s="438">
        <v>4</v>
      </c>
      <c r="B13" s="439" t="s">
        <v>259</v>
      </c>
      <c r="C13" s="440">
        <f>C6+C11+C12</f>
        <v>10719160829.890156</v>
      </c>
      <c r="D13" s="441">
        <f>D6+D11+D12</f>
        <v>9789919046.2620602</v>
      </c>
    </row>
    <row r="14" spans="1:4">
      <c r="B14" s="19"/>
    </row>
    <row r="15" spans="1:4">
      <c r="B15" s="92"/>
    </row>
    <row r="16" spans="1:4">
      <c r="B16" s="92"/>
    </row>
    <row r="17" spans="2:2">
      <c r="B17" s="92"/>
    </row>
    <row r="18" spans="2:2">
      <c r="B18" s="92"/>
    </row>
    <row r="19" spans="2:2">
      <c r="B19" s="92"/>
    </row>
  </sheetData>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pane xSplit="1" ySplit="4" topLeftCell="B5" activePane="bottomRight" state="frozen"/>
      <selection activeCell="B26" sqref="B26"/>
      <selection pane="topRight" activeCell="B26" sqref="B26"/>
      <selection pane="bottomLeft" activeCell="B26" sqref="B26"/>
      <selection pane="bottomRight" activeCell="H11" sqref="H11"/>
    </sheetView>
  </sheetViews>
  <sheetFormatPr defaultRowHeight="15"/>
  <cols>
    <col min="1" max="1" width="9.5703125" style="14" bestFit="1" customWidth="1"/>
    <col min="2" max="2" width="90.42578125" style="14" bestFit="1" customWidth="1"/>
    <col min="3" max="3" width="9.140625" style="14"/>
    <col min="4" max="5" width="9.140625" style="1"/>
    <col min="6" max="6" width="9.5703125" style="1" bestFit="1" customWidth="1"/>
    <col min="7" max="16384" width="9.140625" style="1"/>
  </cols>
  <sheetData>
    <row r="1" spans="1:3">
      <c r="A1" s="502" t="s">
        <v>195</v>
      </c>
      <c r="B1" s="503" t="str">
        <f>'1. key ratios'!B1</f>
        <v>სს ”საქართველოს ბანკი”</v>
      </c>
      <c r="C1" s="502"/>
    </row>
    <row r="2" spans="1:3">
      <c r="A2" s="502" t="s">
        <v>196</v>
      </c>
      <c r="B2" s="504">
        <f>'1. key ratios'!B2</f>
        <v>43373</v>
      </c>
      <c r="C2" s="502"/>
    </row>
    <row r="3" spans="1:3">
      <c r="A3" s="502"/>
      <c r="B3" s="502"/>
      <c r="C3" s="502"/>
    </row>
    <row r="4" spans="1:3" ht="16.5" customHeight="1">
      <c r="A4" s="487" t="s">
        <v>340</v>
      </c>
      <c r="B4" s="488" t="s">
        <v>155</v>
      </c>
      <c r="C4" s="489"/>
    </row>
    <row r="5" spans="1:3" ht="15" customHeight="1">
      <c r="A5" s="490"/>
      <c r="B5" s="516" t="s">
        <v>156</v>
      </c>
      <c r="C5" s="517"/>
    </row>
    <row r="6" spans="1:3" ht="15.75">
      <c r="A6" s="491">
        <v>1</v>
      </c>
      <c r="B6" s="521" t="s">
        <v>461</v>
      </c>
      <c r="C6" s="521"/>
    </row>
    <row r="7" spans="1:3" ht="15.75">
      <c r="A7" s="491">
        <v>2</v>
      </c>
      <c r="B7" s="521" t="s">
        <v>462</v>
      </c>
      <c r="C7" s="521"/>
    </row>
    <row r="8" spans="1:3" ht="15.75">
      <c r="A8" s="491">
        <v>3</v>
      </c>
      <c r="B8" s="521" t="s">
        <v>463</v>
      </c>
      <c r="C8" s="521"/>
    </row>
    <row r="9" spans="1:3" ht="15.75">
      <c r="A9" s="491">
        <v>4</v>
      </c>
      <c r="B9" s="521" t="s">
        <v>464</v>
      </c>
      <c r="C9" s="521"/>
    </row>
    <row r="10" spans="1:3" ht="20.25" customHeight="1">
      <c r="A10" s="491">
        <v>5</v>
      </c>
      <c r="B10" s="492" t="s">
        <v>465</v>
      </c>
      <c r="C10" s="492"/>
    </row>
    <row r="11" spans="1:3">
      <c r="A11" s="491">
        <v>6</v>
      </c>
      <c r="B11" s="518" t="s">
        <v>478</v>
      </c>
      <c r="C11" s="519"/>
    </row>
    <row r="12" spans="1:3" ht="15.75">
      <c r="A12" s="491"/>
      <c r="B12" s="516" t="s">
        <v>157</v>
      </c>
      <c r="C12" s="517"/>
    </row>
    <row r="13" spans="1:3" ht="15.75">
      <c r="A13" s="491">
        <v>1</v>
      </c>
      <c r="B13" s="522" t="s">
        <v>466</v>
      </c>
      <c r="C13" s="522"/>
    </row>
    <row r="14" spans="1:3" ht="15.75">
      <c r="A14" s="491">
        <v>2</v>
      </c>
      <c r="B14" s="493" t="s">
        <v>467</v>
      </c>
      <c r="C14" s="493"/>
    </row>
    <row r="15" spans="1:3" ht="15.75">
      <c r="A15" s="491">
        <v>3</v>
      </c>
      <c r="B15" s="522" t="s">
        <v>468</v>
      </c>
      <c r="C15" s="522"/>
    </row>
    <row r="16" spans="1:3" ht="15.75">
      <c r="A16" s="491">
        <v>4</v>
      </c>
      <c r="B16" s="522" t="s">
        <v>469</v>
      </c>
      <c r="C16" s="522"/>
    </row>
    <row r="17" spans="1:6" ht="15.75">
      <c r="A17" s="491">
        <v>5</v>
      </c>
      <c r="B17" s="522" t="s">
        <v>470</v>
      </c>
      <c r="C17" s="522"/>
    </row>
    <row r="18" spans="1:6" ht="15.75">
      <c r="A18" s="491">
        <v>6</v>
      </c>
      <c r="B18" s="522" t="s">
        <v>471</v>
      </c>
      <c r="C18" s="522"/>
    </row>
    <row r="19" spans="1:6" ht="15.75">
      <c r="A19" s="491">
        <v>7</v>
      </c>
      <c r="B19" s="494" t="s">
        <v>474</v>
      </c>
      <c r="C19" s="495"/>
    </row>
    <row r="20" spans="1:6" ht="15.75">
      <c r="A20" s="491">
        <v>8</v>
      </c>
      <c r="B20" s="494" t="s">
        <v>475</v>
      </c>
      <c r="C20" s="495"/>
    </row>
    <row r="21" spans="1:6" ht="15.75" customHeight="1">
      <c r="A21" s="491">
        <v>9</v>
      </c>
      <c r="B21" s="494"/>
      <c r="C21" s="494"/>
    </row>
    <row r="22" spans="1:6" ht="15.75" customHeight="1">
      <c r="A22" s="491"/>
      <c r="B22" s="494"/>
      <c r="C22" s="494"/>
    </row>
    <row r="23" spans="1:6" ht="30" customHeight="1">
      <c r="A23" s="491"/>
      <c r="B23" s="520" t="s">
        <v>158</v>
      </c>
      <c r="C23" s="520"/>
    </row>
    <row r="24" spans="1:6" ht="15.75">
      <c r="A24" s="491">
        <v>1</v>
      </c>
      <c r="B24" s="496" t="s">
        <v>477</v>
      </c>
      <c r="C24" s="497">
        <v>0.1989356658513397</v>
      </c>
    </row>
    <row r="25" spans="1:6" ht="15.75">
      <c r="A25" s="491">
        <v>2</v>
      </c>
      <c r="B25" s="498" t="s">
        <v>476</v>
      </c>
      <c r="C25" s="497">
        <v>0.79621004164098175</v>
      </c>
    </row>
    <row r="26" spans="1:6" ht="15.75" customHeight="1">
      <c r="A26" s="491"/>
      <c r="B26" s="499"/>
      <c r="C26" s="500"/>
    </row>
    <row r="27" spans="1:6" ht="29.25" customHeight="1">
      <c r="A27" s="491"/>
      <c r="B27" s="520" t="s">
        <v>280</v>
      </c>
      <c r="C27" s="520"/>
    </row>
    <row r="28" spans="1:6" ht="15.75">
      <c r="A28" s="491">
        <v>1</v>
      </c>
      <c r="B28" s="496" t="s">
        <v>472</v>
      </c>
      <c r="C28" s="501">
        <v>7.0999999999999994E-2</v>
      </c>
      <c r="E28" s="480"/>
      <c r="F28" s="481"/>
    </row>
    <row r="29" spans="1:6" ht="15.75">
      <c r="A29" s="490">
        <v>2</v>
      </c>
      <c r="B29" s="496" t="s">
        <v>480</v>
      </c>
      <c r="C29" s="501">
        <v>0.1989356658513397</v>
      </c>
    </row>
  </sheetData>
  <mergeCells count="14">
    <mergeCell ref="B5:C5"/>
    <mergeCell ref="B11:C11"/>
    <mergeCell ref="B12:C12"/>
    <mergeCell ref="B27:C27"/>
    <mergeCell ref="B23:C23"/>
    <mergeCell ref="B6:C6"/>
    <mergeCell ref="B7:C7"/>
    <mergeCell ref="B8:C8"/>
    <mergeCell ref="B9:C9"/>
    <mergeCell ref="B13:C13"/>
    <mergeCell ref="B15:C15"/>
    <mergeCell ref="B16:C16"/>
    <mergeCell ref="B17:C17"/>
    <mergeCell ref="B18:C18"/>
  </mergeCell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B26" sqref="B26"/>
      <selection pane="topRight" activeCell="B26" sqref="B26"/>
      <selection pane="bottomLeft" activeCell="B26" sqref="B26"/>
      <selection pane="bottomRight" activeCell="I15" sqref="I15"/>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3" t="s">
        <v>195</v>
      </c>
      <c r="B1" s="376" t="str">
        <f>'1. key ratios'!B1</f>
        <v>სს ”საქართველოს ბანკი”</v>
      </c>
    </row>
    <row r="2" spans="1:7" s="17" customFormat="1" ht="15.75" customHeight="1">
      <c r="A2" s="17" t="s">
        <v>196</v>
      </c>
      <c r="B2" s="377">
        <f>'1. key ratios'!B2</f>
        <v>43373</v>
      </c>
    </row>
    <row r="3" spans="1:7" s="17" customFormat="1" ht="15.75" customHeight="1"/>
    <row r="4" spans="1:7" s="17" customFormat="1" ht="15.75" customHeight="1" thickBot="1">
      <c r="A4" s="205" t="s">
        <v>341</v>
      </c>
      <c r="B4" s="206" t="s">
        <v>269</v>
      </c>
      <c r="C4" s="173"/>
      <c r="D4" s="173"/>
      <c r="E4" s="174" t="s">
        <v>99</v>
      </c>
    </row>
    <row r="5" spans="1:7" s="106" customFormat="1" ht="17.45" customHeight="1">
      <c r="A5" s="311"/>
      <c r="B5" s="312"/>
      <c r="C5" s="172" t="s">
        <v>0</v>
      </c>
      <c r="D5" s="172" t="s">
        <v>1</v>
      </c>
      <c r="E5" s="313" t="s">
        <v>2</v>
      </c>
    </row>
    <row r="6" spans="1:7" s="142" customFormat="1" ht="14.45" customHeight="1">
      <c r="A6" s="314"/>
      <c r="B6" s="523" t="s">
        <v>238</v>
      </c>
      <c r="C6" s="523" t="s">
        <v>237</v>
      </c>
      <c r="D6" s="524" t="s">
        <v>236</v>
      </c>
      <c r="E6" s="525"/>
      <c r="G6"/>
    </row>
    <row r="7" spans="1:7" s="142" customFormat="1" ht="99.6" customHeight="1">
      <c r="A7" s="314"/>
      <c r="B7" s="523"/>
      <c r="C7" s="523"/>
      <c r="D7" s="477" t="s">
        <v>235</v>
      </c>
      <c r="E7" s="478" t="s">
        <v>404</v>
      </c>
      <c r="G7"/>
    </row>
    <row r="8" spans="1:7">
      <c r="A8" s="315">
        <v>1</v>
      </c>
      <c r="B8" s="316" t="s">
        <v>160</v>
      </c>
      <c r="C8" s="482">
        <f>'2. RC'!E7</f>
        <v>423196334.58500004</v>
      </c>
      <c r="D8" s="482"/>
      <c r="E8" s="483">
        <f t="shared" ref="E8:E14" si="0">C8-D8</f>
        <v>423196334.58500004</v>
      </c>
    </row>
    <row r="9" spans="1:7">
      <c r="A9" s="315">
        <v>2</v>
      </c>
      <c r="B9" s="316" t="s">
        <v>161</v>
      </c>
      <c r="C9" s="482">
        <f>'2. RC'!E8</f>
        <v>1316795755.5315001</v>
      </c>
      <c r="D9" s="482"/>
      <c r="E9" s="483">
        <f t="shared" si="0"/>
        <v>1316795755.5315001</v>
      </c>
    </row>
    <row r="10" spans="1:7">
      <c r="A10" s="315">
        <v>3</v>
      </c>
      <c r="B10" s="316" t="s">
        <v>234</v>
      </c>
      <c r="C10" s="482">
        <f>'2. RC'!E9</f>
        <v>828109822.64999998</v>
      </c>
      <c r="D10" s="482"/>
      <c r="E10" s="483">
        <f t="shared" si="0"/>
        <v>828109822.64999998</v>
      </c>
    </row>
    <row r="11" spans="1:7" ht="25.5">
      <c r="A11" s="315">
        <v>4</v>
      </c>
      <c r="B11" s="316" t="s">
        <v>191</v>
      </c>
      <c r="C11" s="482">
        <f>'2. RC'!E10</f>
        <v>303.24</v>
      </c>
      <c r="D11" s="482"/>
      <c r="E11" s="483">
        <f t="shared" si="0"/>
        <v>303.24</v>
      </c>
      <c r="G11" s="404"/>
    </row>
    <row r="12" spans="1:7">
      <c r="A12" s="315">
        <v>5</v>
      </c>
      <c r="B12" s="316" t="s">
        <v>163</v>
      </c>
      <c r="C12" s="482">
        <f>'2. RC'!E11</f>
        <v>1891617752.5549202</v>
      </c>
      <c r="D12" s="482"/>
      <c r="E12" s="483">
        <f t="shared" si="0"/>
        <v>1891617752.5549202</v>
      </c>
    </row>
    <row r="13" spans="1:7">
      <c r="A13" s="315">
        <v>6.1</v>
      </c>
      <c r="B13" s="316" t="s">
        <v>164</v>
      </c>
      <c r="C13" s="482">
        <f>'2. RC'!E12</f>
        <v>8264305141.3316011</v>
      </c>
      <c r="D13" s="482">
        <v>0</v>
      </c>
      <c r="E13" s="483">
        <f>C13-D13</f>
        <v>8264305141.3316011</v>
      </c>
    </row>
    <row r="14" spans="1:7">
      <c r="A14" s="315">
        <v>6.2</v>
      </c>
      <c r="B14" s="317" t="s">
        <v>165</v>
      </c>
      <c r="C14" s="482">
        <f>'2. RC'!E13</f>
        <v>-392027435.08660001</v>
      </c>
      <c r="D14" s="482"/>
      <c r="E14" s="483">
        <f t="shared" si="0"/>
        <v>-392027435.08660001</v>
      </c>
    </row>
    <row r="15" spans="1:7">
      <c r="A15" s="315">
        <v>6</v>
      </c>
      <c r="B15" s="316" t="s">
        <v>233</v>
      </c>
      <c r="C15" s="482">
        <f>SUM(C13:C14)</f>
        <v>7872277706.2450008</v>
      </c>
      <c r="D15" s="482">
        <f>SUM(D13:D14)</f>
        <v>0</v>
      </c>
      <c r="E15" s="483">
        <f>SUM(E13:E14)</f>
        <v>7872277706.2450008</v>
      </c>
    </row>
    <row r="16" spans="1:7" ht="25.5">
      <c r="A16" s="315">
        <v>7</v>
      </c>
      <c r="B16" s="316" t="s">
        <v>167</v>
      </c>
      <c r="C16" s="482">
        <v>95105833.692500025</v>
      </c>
      <c r="D16" s="482"/>
      <c r="E16" s="483">
        <f>C16-D16</f>
        <v>95105833.692500025</v>
      </c>
    </row>
    <row r="17" spans="1:7">
      <c r="A17" s="315">
        <v>8</v>
      </c>
      <c r="B17" s="316" t="s">
        <v>168</v>
      </c>
      <c r="C17" s="482">
        <v>62489352.873999998</v>
      </c>
      <c r="D17" s="482"/>
      <c r="E17" s="483">
        <f>C17-D17</f>
        <v>62489352.873999998</v>
      </c>
      <c r="F17" s="6"/>
      <c r="G17" s="6"/>
    </row>
    <row r="18" spans="1:7">
      <c r="A18" s="315">
        <v>9</v>
      </c>
      <c r="B18" s="316" t="s">
        <v>169</v>
      </c>
      <c r="C18" s="482">
        <v>130146471.84</v>
      </c>
      <c r="D18" s="482">
        <v>21102037.588527717</v>
      </c>
      <c r="E18" s="483">
        <f>C18-D18</f>
        <v>109044434.25147229</v>
      </c>
      <c r="G18" s="6"/>
    </row>
    <row r="19" spans="1:7" ht="25.5">
      <c r="A19" s="315">
        <v>10</v>
      </c>
      <c r="B19" s="316" t="s">
        <v>170</v>
      </c>
      <c r="C19" s="482">
        <v>362409554.82999998</v>
      </c>
      <c r="D19" s="482">
        <v>84446320.770000011</v>
      </c>
      <c r="E19" s="483">
        <f>C19-D19</f>
        <v>277963234.05999994</v>
      </c>
      <c r="G19" s="6"/>
    </row>
    <row r="20" spans="1:7">
      <c r="A20" s="315">
        <v>11</v>
      </c>
      <c r="B20" s="316" t="s">
        <v>171</v>
      </c>
      <c r="C20" s="482">
        <v>276696402.75860006</v>
      </c>
      <c r="D20" s="482"/>
      <c r="E20" s="483">
        <f>C20-D20</f>
        <v>276696402.75860006</v>
      </c>
    </row>
    <row r="21" spans="1:7" ht="51.75" thickBot="1">
      <c r="A21" s="318"/>
      <c r="B21" s="319" t="s">
        <v>377</v>
      </c>
      <c r="C21" s="281">
        <f>SUM(C8:C12, C15:C20)</f>
        <v>13258845290.801521</v>
      </c>
      <c r="D21" s="281">
        <f>SUM(D8:D12, D15:D20)</f>
        <v>105548358.35852772</v>
      </c>
      <c r="E21" s="320">
        <f>SUM(E8:E12, E15:E20)</f>
        <v>13153296932.442993</v>
      </c>
    </row>
    <row r="22" spans="1:7">
      <c r="A22"/>
      <c r="B22"/>
      <c r="C22"/>
      <c r="D22"/>
      <c r="E22"/>
    </row>
    <row r="23" spans="1:7">
      <c r="A23"/>
      <c r="B23"/>
      <c r="C23"/>
      <c r="D23"/>
      <c r="E23"/>
    </row>
    <row r="25" spans="1:7" s="2" customFormat="1">
      <c r="B25" s="59"/>
      <c r="F25"/>
      <c r="G25"/>
    </row>
    <row r="26" spans="1:7" s="2" customFormat="1">
      <c r="B26" s="60"/>
      <c r="F26"/>
      <c r="G26"/>
    </row>
    <row r="27" spans="1:7" s="2" customFormat="1">
      <c r="B27" s="59"/>
      <c r="F27"/>
      <c r="G27"/>
    </row>
    <row r="28" spans="1:7" s="2" customFormat="1">
      <c r="B28" s="59"/>
      <c r="E28" s="446"/>
      <c r="F28"/>
      <c r="G28"/>
    </row>
    <row r="29" spans="1:7" s="2" customFormat="1">
      <c r="B29" s="59"/>
      <c r="F29"/>
      <c r="G29"/>
    </row>
    <row r="30" spans="1:7" s="2" customFormat="1">
      <c r="B30" s="59"/>
      <c r="F30"/>
      <c r="G30"/>
    </row>
    <row r="31" spans="1:7" s="2" customFormat="1">
      <c r="B31" s="59"/>
      <c r="F31"/>
      <c r="G31"/>
    </row>
    <row r="32" spans="1:7" s="2" customFormat="1">
      <c r="B32" s="60"/>
      <c r="F32"/>
      <c r="G32"/>
    </row>
    <row r="33" spans="2:7" s="2" customFormat="1">
      <c r="B33" s="60"/>
      <c r="F33"/>
      <c r="G33"/>
    </row>
    <row r="34" spans="2:7" s="2" customFormat="1">
      <c r="B34" s="60"/>
      <c r="F34"/>
      <c r="G34"/>
    </row>
    <row r="35" spans="2:7" s="2" customFormat="1">
      <c r="B35" s="60"/>
      <c r="F35"/>
      <c r="G35"/>
    </row>
    <row r="36" spans="2:7" s="2" customFormat="1">
      <c r="B36" s="60"/>
      <c r="F36"/>
      <c r="G36"/>
    </row>
    <row r="37" spans="2:7" s="2" customFormat="1">
      <c r="B37" s="60"/>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195</v>
      </c>
      <c r="B1" s="376" t="str">
        <f>'1. key ratios'!B1</f>
        <v>სს ”საქართველოს ბანკი”</v>
      </c>
    </row>
    <row r="2" spans="1:6" s="17" customFormat="1" ht="15.75" customHeight="1">
      <c r="A2" s="17" t="s">
        <v>196</v>
      </c>
      <c r="B2" s="377">
        <f>'1. key ratios'!B2</f>
        <v>43373</v>
      </c>
      <c r="C2"/>
      <c r="D2"/>
      <c r="E2"/>
      <c r="F2"/>
    </row>
    <row r="3" spans="1:6" s="17" customFormat="1" ht="15.75" customHeight="1">
      <c r="C3"/>
      <c r="D3"/>
      <c r="E3"/>
      <c r="F3"/>
    </row>
    <row r="4" spans="1:6" s="17" customFormat="1" ht="26.25" thickBot="1">
      <c r="A4" s="17" t="s">
        <v>342</v>
      </c>
      <c r="B4" s="180" t="s">
        <v>273</v>
      </c>
      <c r="C4" s="174" t="s">
        <v>99</v>
      </c>
      <c r="D4"/>
      <c r="E4"/>
      <c r="F4"/>
    </row>
    <row r="5" spans="1:6" ht="26.25">
      <c r="A5" s="175">
        <v>1</v>
      </c>
      <c r="B5" s="176" t="s">
        <v>350</v>
      </c>
      <c r="C5" s="246">
        <f>'7. LI1'!E21</f>
        <v>13153296932.442993</v>
      </c>
    </row>
    <row r="6" spans="1:6" s="165" customFormat="1">
      <c r="A6" s="105">
        <v>2.1</v>
      </c>
      <c r="B6" s="182" t="s">
        <v>274</v>
      </c>
      <c r="C6" s="362">
        <v>1113700367.4712999</v>
      </c>
    </row>
    <row r="7" spans="1:6" s="4" customFormat="1" ht="25.5" outlineLevel="1">
      <c r="A7" s="181">
        <v>2.2000000000000002</v>
      </c>
      <c r="B7" s="177" t="s">
        <v>275</v>
      </c>
      <c r="C7" s="363">
        <v>1812180387.6739001</v>
      </c>
    </row>
    <row r="8" spans="1:6" s="4" customFormat="1" ht="26.25">
      <c r="A8" s="181">
        <v>3</v>
      </c>
      <c r="B8" s="178" t="s">
        <v>351</v>
      </c>
      <c r="C8" s="247">
        <f>SUM(C5:C7)</f>
        <v>16079177687.588194</v>
      </c>
    </row>
    <row r="9" spans="1:6" s="165" customFormat="1">
      <c r="A9" s="105">
        <v>4</v>
      </c>
      <c r="B9" s="185" t="s">
        <v>270</v>
      </c>
      <c r="C9" s="362">
        <v>152665345.93000004</v>
      </c>
    </row>
    <row r="10" spans="1:6" s="4" customFormat="1" ht="25.5" outlineLevel="1">
      <c r="A10" s="181">
        <v>5.0999999999999996</v>
      </c>
      <c r="B10" s="177" t="s">
        <v>281</v>
      </c>
      <c r="C10" s="363">
        <v>-626330099.21928</v>
      </c>
    </row>
    <row r="11" spans="1:6" s="4" customFormat="1" ht="25.5" outlineLevel="1">
      <c r="A11" s="181">
        <v>5.2</v>
      </c>
      <c r="B11" s="177" t="s">
        <v>282</v>
      </c>
      <c r="C11" s="363">
        <v>-1773859570.9204221</v>
      </c>
    </row>
    <row r="12" spans="1:6" s="4" customFormat="1">
      <c r="A12" s="181">
        <v>6</v>
      </c>
      <c r="B12" s="183" t="s">
        <v>271</v>
      </c>
      <c r="C12" s="363">
        <v>0</v>
      </c>
    </row>
    <row r="13" spans="1:6" s="4" customFormat="1" ht="15.75" thickBot="1">
      <c r="A13" s="184">
        <v>7</v>
      </c>
      <c r="B13" s="179" t="s">
        <v>272</v>
      </c>
      <c r="C13" s="248">
        <f>SUM(C8:C12)</f>
        <v>13831653363.378492</v>
      </c>
    </row>
    <row r="16" spans="1:6">
      <c r="C16" s="373"/>
    </row>
    <row r="17" spans="2:9" s="2" customFormat="1">
      <c r="B17" s="61"/>
      <c r="C17"/>
      <c r="D17"/>
      <c r="E17"/>
      <c r="F17"/>
      <c r="G17"/>
      <c r="H17"/>
      <c r="I17"/>
    </row>
    <row r="18" spans="2:9" s="2" customFormat="1">
      <c r="B18" s="58"/>
      <c r="C18" s="373"/>
      <c r="D18"/>
      <c r="E18"/>
      <c r="F18"/>
      <c r="G18"/>
      <c r="H18"/>
      <c r="I18"/>
    </row>
    <row r="19" spans="2:9" s="2" customFormat="1">
      <c r="B19" s="58"/>
      <c r="C19"/>
      <c r="D19"/>
      <c r="E19"/>
      <c r="F19"/>
      <c r="G19"/>
      <c r="H19"/>
      <c r="I19"/>
    </row>
    <row r="20" spans="2:9" s="2" customFormat="1">
      <c r="B20" s="60"/>
      <c r="C20" s="445"/>
      <c r="D20"/>
      <c r="E20"/>
      <c r="F20"/>
      <c r="G20"/>
      <c r="H20"/>
      <c r="I20"/>
    </row>
    <row r="21" spans="2:9" s="2" customFormat="1">
      <c r="B21" s="59"/>
      <c r="C21"/>
      <c r="D21"/>
      <c r="E21"/>
      <c r="F21"/>
      <c r="G21"/>
      <c r="H21"/>
      <c r="I21"/>
    </row>
    <row r="22" spans="2:9" s="2" customFormat="1">
      <c r="B22" s="60"/>
      <c r="C22"/>
      <c r="D22"/>
      <c r="E22"/>
      <c r="F22"/>
      <c r="G22"/>
      <c r="H22"/>
      <c r="I22"/>
    </row>
    <row r="23" spans="2:9" s="2" customFormat="1">
      <c r="B23" s="59"/>
      <c r="C23"/>
      <c r="D23"/>
      <c r="E23"/>
      <c r="F23"/>
      <c r="G23"/>
      <c r="H23"/>
      <c r="I23"/>
    </row>
    <row r="24" spans="2:9" s="2" customFormat="1">
      <c r="B24" s="59"/>
      <c r="C24"/>
      <c r="D24"/>
      <c r="E24"/>
      <c r="F24"/>
      <c r="G24"/>
      <c r="H24"/>
      <c r="I24"/>
    </row>
    <row r="25" spans="2:9" s="2" customFormat="1">
      <c r="B25" s="59"/>
      <c r="C25"/>
      <c r="D25"/>
      <c r="E25"/>
      <c r="F25"/>
      <c r="G25"/>
      <c r="H25"/>
      <c r="I25"/>
    </row>
    <row r="26" spans="2:9" s="2" customFormat="1">
      <c r="B26" s="59"/>
      <c r="C26"/>
      <c r="D26"/>
      <c r="E26"/>
      <c r="F26"/>
      <c r="G26"/>
      <c r="H26"/>
      <c r="I26"/>
    </row>
    <row r="27" spans="2:9" s="2" customFormat="1">
      <c r="B27" s="59"/>
      <c r="C27"/>
      <c r="D27"/>
      <c r="E27"/>
      <c r="F27"/>
      <c r="G27"/>
      <c r="H27"/>
      <c r="I27"/>
    </row>
    <row r="28" spans="2:9" s="2" customFormat="1">
      <c r="B28" s="60"/>
      <c r="C28"/>
      <c r="D28"/>
      <c r="E28"/>
      <c r="F28"/>
      <c r="G28"/>
      <c r="H28"/>
      <c r="I28"/>
    </row>
    <row r="29" spans="2:9" s="2" customFormat="1">
      <c r="B29" s="60"/>
      <c r="C29"/>
      <c r="D29"/>
      <c r="E29"/>
      <c r="F29"/>
      <c r="G29"/>
      <c r="H29"/>
      <c r="I29"/>
    </row>
    <row r="30" spans="2:9" s="2" customFormat="1">
      <c r="B30" s="60"/>
      <c r="C30"/>
      <c r="D30"/>
      <c r="E30"/>
      <c r="F30"/>
      <c r="G30"/>
      <c r="H30"/>
      <c r="I30"/>
    </row>
    <row r="31" spans="2:9" s="2" customFormat="1">
      <c r="B31" s="60"/>
      <c r="C31"/>
      <c r="D31"/>
      <c r="E31"/>
      <c r="F31"/>
      <c r="G31"/>
      <c r="H31"/>
      <c r="I31"/>
    </row>
    <row r="32" spans="2:9" s="2" customFormat="1">
      <c r="B32" s="60"/>
      <c r="C32"/>
      <c r="D32"/>
      <c r="E32"/>
      <c r="F32"/>
      <c r="G32"/>
      <c r="H32"/>
      <c r="I32"/>
    </row>
    <row r="33" spans="2:9" s="2" customFormat="1">
      <c r="B33" s="60"/>
      <c r="C33"/>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p+sta65ij8/WXTl4iRL8LpdZCnQ=</DigestValue>
    </Reference>
    <Reference URI="#idOfficeObject" Type="http://www.w3.org/2000/09/xmldsig#Object">
      <DigestMethod Algorithm="http://www.w3.org/2000/09/xmldsig#sha1"/>
      <DigestValue>MW/xGrXMKH/sxCyI747m++taLiQ=</DigestValue>
    </Reference>
    <Reference URI="#idSignedProperties" Type="http://uri.etsi.org/01903#SignedProperties">
      <Transforms>
        <Transform Algorithm="http://www.w3.org/TR/2001/REC-xml-c14n-20010315"/>
      </Transforms>
      <DigestMethod Algorithm="http://www.w3.org/2000/09/xmldsig#sha1"/>
      <DigestValue>4CnPTKLvOvJ6sblGYrvC2b9hxZM=</DigestValue>
    </Reference>
  </SignedInfo>
  <SignatureValue>J5wH00dIdeXd1SivIzjzIZ4mGTGkKQpTDde/+pk63glmYzp7DMzM4u11m36ofi9enDO0430QcC8c
QgFCyCUbhqhx0NSawJGIbSRcfv+1bHalak3WWwCV7zBO2a1H8DIacZIwX7d+fRG/G+euOuYFMcsp
4eodi6eQt30Rkp7eSq4caETVkLqeA2oPXi6oUowKaxTUQiaTpMzzrUFZbIoxRG0lmveEq9BYo3/3
weDRjPm2WwSKAVh1LSwh7GDqKfTuJie+C3Nm+eVgBEzTqo8JOkbhIJ1HgAc6gLKI56Q55xYLR3b4
W7MTq3viEyCz/9SQdeP9KNWpYGY/qp4yca/1+A==</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AYBr2aMixFYdm/Wfh7+pXfj9nrk=</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17.xml?ContentType=application/vnd.openxmlformats-officedocument.spreadsheetml.worksheet+xml">
        <DigestMethod Algorithm="http://www.w3.org/2000/09/xmldsig#sha1"/>
        <DigestValue>YPXkvFCM5Brl8Lw/gXzmvQ/aMis=</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5.xml?ContentType=application/vnd.openxmlformats-officedocument.spreadsheetml.worksheet+xml">
        <DigestMethod Algorithm="http://www.w3.org/2000/09/xmldsig#sha1"/>
        <DigestValue>gWj3PmeHcVD8ahSbL3Y4Pq/2gTc=</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4.xml?ContentType=application/vnd.openxmlformats-officedocument.spreadsheetml.worksheet+xml">
        <DigestMethod Algorithm="http://www.w3.org/2000/09/xmldsig#sha1"/>
        <DigestValue>mdkzih8HGFLrk8OZc1fqF7zBgq0=</DigestValue>
      </Reference>
      <Reference URI="/xl/printerSettings/printerSettings1.bin?ContentType=application/vnd.openxmlformats-officedocument.spreadsheetml.printerSettings">
        <DigestMethod Algorithm="http://www.w3.org/2000/09/xmldsig#sha1"/>
        <DigestValue>JnNgYLmL8jnhSpAtso5lOE9vjLA=</DigestValue>
      </Reference>
      <Reference URI="/xl/worksheets/sheet7.xml?ContentType=application/vnd.openxmlformats-officedocument.spreadsheetml.worksheet+xml">
        <DigestMethod Algorithm="http://www.w3.org/2000/09/xmldsig#sha1"/>
        <DigestValue>e27UX0fnnxKxsJY7/AjYrOgE8d0=</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5.xml?ContentType=application/vnd.openxmlformats-officedocument.spreadsheetml.worksheet+xml">
        <DigestMethod Algorithm="http://www.w3.org/2000/09/xmldsig#sha1"/>
        <DigestValue>TP7OkiFbm+P5LPZQ9YKYVW9UrKI=</DigestValue>
      </Reference>
      <Reference URI="/xl/externalLinks/externalLink2.xml?ContentType=application/vnd.openxmlformats-officedocument.spreadsheetml.externalLink+xml">
        <DigestMethod Algorithm="http://www.w3.org/2000/09/xmldsig#sha1"/>
        <DigestValue>e4tpTd2JEeHxDbOXHYPqIzXdeNs=</DigestValue>
      </Reference>
      <Reference URI="/xl/externalLinks/externalLink1.xml?ContentType=application/vnd.openxmlformats-officedocument.spreadsheetml.externalLink+xml">
        <DigestMethod Algorithm="http://www.w3.org/2000/09/xmldsig#sha1"/>
        <DigestValue>5INcEJ1eQDgw22QA4kay85oIaqo=</DigestValue>
      </Reference>
      <Reference URI="/xl/styles.xml?ContentType=application/vnd.openxmlformats-officedocument.spreadsheetml.styles+xml">
        <DigestMethod Algorithm="http://www.w3.org/2000/09/xmldsig#sha1"/>
        <DigestValue>7Z/rRFSkUQ/azD3xe2T3e08ztgY=</DigestValue>
      </Reference>
      <Reference URI="/xl/pivotCache/pivotCacheRecords1.xml?ContentType=application/vnd.openxmlformats-officedocument.spreadsheetml.pivotCacheRecords+xml">
        <DigestMethod Algorithm="http://www.w3.org/2000/09/xmldsig#sha1"/>
        <DigestValue>IPo+/Oz8ibZD/SYAXMgqN3Ozs98=</DigestValue>
      </Reference>
      <Reference URI="/xl/worksheets/sheet6.xml?ContentType=application/vnd.openxmlformats-officedocument.spreadsheetml.worksheet+xml">
        <DigestMethod Algorithm="http://www.w3.org/2000/09/xmldsig#sha1"/>
        <DigestValue>rx/VNV1DOqcU0Kb8jWUHIr8ycs4=</DigestValue>
      </Reference>
      <Reference URI="/xl/theme/theme1.xml?ContentType=application/vnd.openxmlformats-officedocument.theme+xml">
        <DigestMethod Algorithm="http://www.w3.org/2000/09/xmldsig#sha1"/>
        <DigestValue>9qmLS+LilE9mSl2hTMj5oHE8VR8=</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SAnzc9YH7YxDC03a68M/nMZCSOc=</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worksheets/sheet13.xml?ContentType=application/vnd.openxmlformats-officedocument.spreadsheetml.worksheet+xml">
        <DigestMethod Algorithm="http://www.w3.org/2000/09/xmldsig#sha1"/>
        <DigestValue>kwLazFU+yZ1tycX2TKW6YaCG+eY=</DigestValue>
      </Reference>
      <Reference URI="/xl/worksheets/sheet12.xml?ContentType=application/vnd.openxmlformats-officedocument.spreadsheetml.worksheet+xml">
        <DigestMethod Algorithm="http://www.w3.org/2000/09/xmldsig#sha1"/>
        <DigestValue>caZrStt9xx98+pMiwb7oFjU60Y8=</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C1Zx35GoilNDs8MkjJP9WY1w410=</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yjMDSAYhMy1HPbspkUqYZ7DSH/c=</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+dUI0J+G0Uf+cDMrPb50nRR09QU=</DigestValue>
      </Reference>
      <Reference URI="/xl/pivotCache/pivotCacheDefinition1.xml?ContentType=application/vnd.openxmlformats-officedocument.spreadsheetml.pivotCacheDefinition+xml">
        <DigestMethod Algorithm="http://www.w3.org/2000/09/xmldsig#sha1"/>
        <DigestValue>tdcQMI5JFAkSAjoLsXhvS1d/Hgc=</DigestValue>
      </Reference>
      <Reference URI="/xl/workbook.xml?ContentType=application/vnd.openxmlformats-officedocument.spreadsheetml.sheet.main+xml">
        <DigestMethod Algorithm="http://www.w3.org/2000/09/xmldsig#sha1"/>
        <DigestValue>/o/Y2/NyoYgQVz7pBt9rSfiX1+o=</DigestValue>
      </Reference>
      <Reference URI="/xl/printerSettings/printerSettings4.bin?ContentType=application/vnd.openxmlformats-officedocument.spreadsheetml.printerSettings">
        <DigestMethod Algorithm="http://www.w3.org/2000/09/xmldsig#sha1"/>
        <DigestValue>JnNgYLmL8jnhSpAtso5lOE9vjLA=</DigestValue>
      </Reference>
      <Reference URI="/xl/pivotTables/pivotTable1.xml?ContentType=application/vnd.openxmlformats-officedocument.spreadsheetml.pivotTable+xml">
        <DigestMethod Algorithm="http://www.w3.org/2000/09/xmldsig#sha1"/>
        <DigestValue>CVWlOHgKIr2DyzH52C8BN9SU3/Q=</DigestValue>
      </Reference>
      <Reference URI="/xl/worksheets/sheet1.xml?ContentType=application/vnd.openxmlformats-officedocument.spreadsheetml.worksheet+xml">
        <DigestMethod Algorithm="http://www.w3.org/2000/09/xmldsig#sha1"/>
        <DigestValue>swKHmFIhZii64gRmhOlM4NCXtxc=</DigestValue>
      </Reference>
      <Reference URI="/xl/sharedStrings.xml?ContentType=application/vnd.openxmlformats-officedocument.spreadsheetml.sharedStrings+xml">
        <DigestMethod Algorithm="http://www.w3.org/2000/09/xmldsig#sha1"/>
        <DigestValue>0R0nYm3R3HioQjJjeyCLTJinsvo=</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1.xml?ContentType=application/vnd.openxmlformats-officedocument.spreadsheetml.worksheet+xml">
        <DigestMethod Algorithm="http://www.w3.org/2000/09/xmldsig#sha1"/>
        <DigestValue>Czm8EE2igAZDqa3IuVePsYe8BeM=</DigestValue>
      </Reference>
      <Reference URI="/xl/printerSettings/printerSettings17.bin?ContentType=application/vnd.openxmlformats-officedocument.spreadsheetml.printerSettings">
        <DigestMethod Algorithm="http://www.w3.org/2000/09/xmldsig#sha1"/>
        <DigestValue>JnNgYLmL8jnhSpAtso5lOE9vjLA=</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CeKBKvF62MFiDR+bCnTsOeejHpw=</DigestValue>
      </Reference>
      <Reference URI="/xl/worksheets/sheet10.xml?ContentType=application/vnd.openxmlformats-officedocument.spreadsheetml.worksheet+xml">
        <DigestMethod Algorithm="http://www.w3.org/2000/09/xmldsig#sha1"/>
        <DigestValue>F5cS5eUyNyVdYa5jRIbenuagJrw=</DigestValue>
      </Reference>
      <Reference URI="/xl/worksheets/sheet16.xml?ContentType=application/vnd.openxmlformats-officedocument.spreadsheetml.worksheet+xml">
        <DigestMethod Algorithm="http://www.w3.org/2000/09/xmldsig#sha1"/>
        <DigestValue>kAlLG8JQY2Bz4Xj6s3PeEbJyzBw=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pivotTables/_rels/pivotTable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oRrgmaAOeLZis5I5WT0CVgfkSvo=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pivotCache/_rels/pivotCacheDefinition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rI6yzbyxUpl6Hl8Fi2H0fibOQLk=</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6FZdGInSASeWm9HU+rB2WAsOlz8=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D2wi4WZga7FLrK9IcPpVGWnv3eM=</DigestValue>
      </Reference>
    </Manifest>
    <SignatureProperties>
      <SignatureProperty Id="idSignatureTime" Target="#idPackageSignature">
        <mdssi:SignatureTime>
          <mdssi:Format>YYYY-MM-DDThh:mm:ssTZD</mdssi:Format>
          <mdssi:Value>2018-10-31T15:36:08Z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2018-10-31T15:36:08Z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Ai0p9cR26pnbDv7gUct50Catyi0=</DigestValue>
    </Reference>
    <Reference URI="#idOfficeObject" Type="http://www.w3.org/2000/09/xmldsig#Object">
      <DigestMethod Algorithm="http://www.w3.org/2000/09/xmldsig#sha1"/>
      <DigestValue>MW/xGrXMKH/sxCyI747m++taLiQ=</DigestValue>
    </Reference>
    <Reference URI="#idSignedProperties" Type="http://uri.etsi.org/01903#SignedProperties">
      <Transforms>
        <Transform Algorithm="http://www.w3.org/TR/2001/REC-xml-c14n-20010315"/>
      </Transforms>
      <DigestMethod Algorithm="http://www.w3.org/2000/09/xmldsig#sha1"/>
      <DigestValue>mnasUb4PYiSNTZ1hMgfMmD9nXjE=</DigestValue>
    </Reference>
  </SignedInfo>
  <SignatureValue>xU4D7wC04084ZKlu4pXmVRcosxcpGXfg2QRP/VAh+Vnu6Zt/Lgmg4gNRCascOAc9/B9W3Q+ddjlV
fo4bmh4g2FaP4e0+WHJFiq9RLtHI1uwwf1RItsuIXGblVkR6lDQiLatICVTHFuB3GPLT0vMSEqTY
GXISr8jWETj7jy34j/EU67cgguBRL9fSThHHnBFYSzOJSGhcQHUlzE++i8PSrGvs8A2K9QjtaGk2
NxGj+g/jn/C8IL9vadkoc63MHUF+X1e8e31YPyQKm4uFyvppO3AD9irJv0ChXnQ0yN/whJMb3aPo
kCXfpOSXKoo/nW0BxN2pwJC5VFgf3FK515lBMg==</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AYBr2aMixFYdm/Wfh7+pXfj9nrk=</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17.xml?ContentType=application/vnd.openxmlformats-officedocument.spreadsheetml.worksheet+xml">
        <DigestMethod Algorithm="http://www.w3.org/2000/09/xmldsig#sha1"/>
        <DigestValue>YPXkvFCM5Brl8Lw/gXzmvQ/aMis=</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5.xml?ContentType=application/vnd.openxmlformats-officedocument.spreadsheetml.worksheet+xml">
        <DigestMethod Algorithm="http://www.w3.org/2000/09/xmldsig#sha1"/>
        <DigestValue>gWj3PmeHcVD8ahSbL3Y4Pq/2gTc=</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4.xml?ContentType=application/vnd.openxmlformats-officedocument.spreadsheetml.worksheet+xml">
        <DigestMethod Algorithm="http://www.w3.org/2000/09/xmldsig#sha1"/>
        <DigestValue>mdkzih8HGFLrk8OZc1fqF7zBgq0=</DigestValue>
      </Reference>
      <Reference URI="/xl/printerSettings/printerSettings1.bin?ContentType=application/vnd.openxmlformats-officedocument.spreadsheetml.printerSettings">
        <DigestMethod Algorithm="http://www.w3.org/2000/09/xmldsig#sha1"/>
        <DigestValue>JnNgYLmL8jnhSpAtso5lOE9vjLA=</DigestValue>
      </Reference>
      <Reference URI="/xl/worksheets/sheet7.xml?ContentType=application/vnd.openxmlformats-officedocument.spreadsheetml.worksheet+xml">
        <DigestMethod Algorithm="http://www.w3.org/2000/09/xmldsig#sha1"/>
        <DigestValue>e27UX0fnnxKxsJY7/AjYrOgE8d0=</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5.xml?ContentType=application/vnd.openxmlformats-officedocument.spreadsheetml.worksheet+xml">
        <DigestMethod Algorithm="http://www.w3.org/2000/09/xmldsig#sha1"/>
        <DigestValue>TP7OkiFbm+P5LPZQ9YKYVW9UrKI=</DigestValue>
      </Reference>
      <Reference URI="/xl/externalLinks/externalLink2.xml?ContentType=application/vnd.openxmlformats-officedocument.spreadsheetml.externalLink+xml">
        <DigestMethod Algorithm="http://www.w3.org/2000/09/xmldsig#sha1"/>
        <DigestValue>e4tpTd2JEeHxDbOXHYPqIzXdeNs=</DigestValue>
      </Reference>
      <Reference URI="/xl/externalLinks/externalLink1.xml?ContentType=application/vnd.openxmlformats-officedocument.spreadsheetml.externalLink+xml">
        <DigestMethod Algorithm="http://www.w3.org/2000/09/xmldsig#sha1"/>
        <DigestValue>5INcEJ1eQDgw22QA4kay85oIaqo=</DigestValue>
      </Reference>
      <Reference URI="/xl/styles.xml?ContentType=application/vnd.openxmlformats-officedocument.spreadsheetml.styles+xml">
        <DigestMethod Algorithm="http://www.w3.org/2000/09/xmldsig#sha1"/>
        <DigestValue>7Z/rRFSkUQ/azD3xe2T3e08ztgY=</DigestValue>
      </Reference>
      <Reference URI="/xl/pivotCache/pivotCacheRecords1.xml?ContentType=application/vnd.openxmlformats-officedocument.spreadsheetml.pivotCacheRecords+xml">
        <DigestMethod Algorithm="http://www.w3.org/2000/09/xmldsig#sha1"/>
        <DigestValue>IPo+/Oz8ibZD/SYAXMgqN3Ozs98=</DigestValue>
      </Reference>
      <Reference URI="/xl/worksheets/sheet6.xml?ContentType=application/vnd.openxmlformats-officedocument.spreadsheetml.worksheet+xml">
        <DigestMethod Algorithm="http://www.w3.org/2000/09/xmldsig#sha1"/>
        <DigestValue>rx/VNV1DOqcU0Kb8jWUHIr8ycs4=</DigestValue>
      </Reference>
      <Reference URI="/xl/theme/theme1.xml?ContentType=application/vnd.openxmlformats-officedocument.theme+xml">
        <DigestMethod Algorithm="http://www.w3.org/2000/09/xmldsig#sha1"/>
        <DigestValue>9qmLS+LilE9mSl2hTMj5oHE8VR8=</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SAnzc9YH7YxDC03a68M/nMZCSOc=</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worksheets/sheet13.xml?ContentType=application/vnd.openxmlformats-officedocument.spreadsheetml.worksheet+xml">
        <DigestMethod Algorithm="http://www.w3.org/2000/09/xmldsig#sha1"/>
        <DigestValue>kwLazFU+yZ1tycX2TKW6YaCG+eY=</DigestValue>
      </Reference>
      <Reference URI="/xl/worksheets/sheet12.xml?ContentType=application/vnd.openxmlformats-officedocument.spreadsheetml.worksheet+xml">
        <DigestMethod Algorithm="http://www.w3.org/2000/09/xmldsig#sha1"/>
        <DigestValue>caZrStt9xx98+pMiwb7oFjU60Y8=</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C1Zx35GoilNDs8MkjJP9WY1w410=</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yjMDSAYhMy1HPbspkUqYZ7DSH/c=</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+dUI0J+G0Uf+cDMrPb50nRR09QU=</DigestValue>
      </Reference>
      <Reference URI="/xl/pivotCache/pivotCacheDefinition1.xml?ContentType=application/vnd.openxmlformats-officedocument.spreadsheetml.pivotCacheDefinition+xml">
        <DigestMethod Algorithm="http://www.w3.org/2000/09/xmldsig#sha1"/>
        <DigestValue>tdcQMI5JFAkSAjoLsXhvS1d/Hgc=</DigestValue>
      </Reference>
      <Reference URI="/xl/workbook.xml?ContentType=application/vnd.openxmlformats-officedocument.spreadsheetml.sheet.main+xml">
        <DigestMethod Algorithm="http://www.w3.org/2000/09/xmldsig#sha1"/>
        <DigestValue>/o/Y2/NyoYgQVz7pBt9rSfiX1+o=</DigestValue>
      </Reference>
      <Reference URI="/xl/printerSettings/printerSettings4.bin?ContentType=application/vnd.openxmlformats-officedocument.spreadsheetml.printerSettings">
        <DigestMethod Algorithm="http://www.w3.org/2000/09/xmldsig#sha1"/>
        <DigestValue>JnNgYLmL8jnhSpAtso5lOE9vjLA=</DigestValue>
      </Reference>
      <Reference URI="/xl/pivotTables/pivotTable1.xml?ContentType=application/vnd.openxmlformats-officedocument.spreadsheetml.pivotTable+xml">
        <DigestMethod Algorithm="http://www.w3.org/2000/09/xmldsig#sha1"/>
        <DigestValue>CVWlOHgKIr2DyzH52C8BN9SU3/Q=</DigestValue>
      </Reference>
      <Reference URI="/xl/worksheets/sheet1.xml?ContentType=application/vnd.openxmlformats-officedocument.spreadsheetml.worksheet+xml">
        <DigestMethod Algorithm="http://www.w3.org/2000/09/xmldsig#sha1"/>
        <DigestValue>swKHmFIhZii64gRmhOlM4NCXtxc=</DigestValue>
      </Reference>
      <Reference URI="/xl/sharedStrings.xml?ContentType=application/vnd.openxmlformats-officedocument.spreadsheetml.sharedStrings+xml">
        <DigestMethod Algorithm="http://www.w3.org/2000/09/xmldsig#sha1"/>
        <DigestValue>0R0nYm3R3HioQjJjeyCLTJinsvo=</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1.xml?ContentType=application/vnd.openxmlformats-officedocument.spreadsheetml.worksheet+xml">
        <DigestMethod Algorithm="http://www.w3.org/2000/09/xmldsig#sha1"/>
        <DigestValue>Czm8EE2igAZDqa3IuVePsYe8BeM=</DigestValue>
      </Reference>
      <Reference URI="/xl/printerSettings/printerSettings17.bin?ContentType=application/vnd.openxmlformats-officedocument.spreadsheetml.printerSettings">
        <DigestMethod Algorithm="http://www.w3.org/2000/09/xmldsig#sha1"/>
        <DigestValue>JnNgYLmL8jnhSpAtso5lOE9vjLA=</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CeKBKvF62MFiDR+bCnTsOeejHpw=</DigestValue>
      </Reference>
      <Reference URI="/xl/worksheets/sheet10.xml?ContentType=application/vnd.openxmlformats-officedocument.spreadsheetml.worksheet+xml">
        <DigestMethod Algorithm="http://www.w3.org/2000/09/xmldsig#sha1"/>
        <DigestValue>F5cS5eUyNyVdYa5jRIbenuagJrw=</DigestValue>
      </Reference>
      <Reference URI="/xl/worksheets/sheet16.xml?ContentType=application/vnd.openxmlformats-officedocument.spreadsheetml.worksheet+xml">
        <DigestMethod Algorithm="http://www.w3.org/2000/09/xmldsig#sha1"/>
        <DigestValue>kAlLG8JQY2Bz4Xj6s3PeEbJyzBw=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pivotTables/_rels/pivotTable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oRrgmaAOeLZis5I5WT0CVgfkSvo=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pivotCache/_rels/pivotCacheDefinition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rI6yzbyxUpl6Hl8Fi2H0fibOQLk=</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6FZdGInSASeWm9HU+rB2WAsOlz8=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D2wi4WZga7FLrK9IcPpVGWnv3eM=</DigestValue>
      </Reference>
    </Manifest>
    <SignatureProperties>
      <SignatureProperty Id="idSignatureTime" Target="#idPackageSignature">
        <mdssi:SignatureTime>
          <mdssi:Format>YYYY-MM-DDThh:mm:ssTZD</mdssi:Format>
          <mdssi:Value>2018-10-31T15:37:03Z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2018-10-31T15:37:03Z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'14. LCR'!Print_Area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2018-10-31T15:34:54Z</dcterms:modified>
</cp:coreProperties>
</file>